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67A83989-8D8A-4A73-AFB7-F14EC5675433}" xr6:coauthVersionLast="41" xr6:coauthVersionMax="41" xr10:uidLastSave="{00000000-0000-0000-0000-000000000000}"/>
  <bookViews>
    <workbookView xWindow="-120" yWindow="-120" windowWidth="29040" windowHeight="15840" tabRatio="598" xr2:uid="{00000000-000D-0000-FFFF-FFFF00000000}"/>
  </bookViews>
  <sheets>
    <sheet name="Analyses SIERROZ" sheetId="1" r:id="rId1"/>
    <sheet name="Temps pluie SIERROZ" sheetId="3" r:id="rId2"/>
    <sheet name="10 crues SIERROZ" sheetId="4" r:id="rId3"/>
    <sheet name="5 crues SIERROZ" sheetId="5" r:id="rId4"/>
    <sheet name="Compar Hiv-Estiv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J40" i="3" l="1"/>
  <c r="AI40" i="3"/>
  <c r="AI39" i="3"/>
  <c r="U22" i="5" l="1"/>
  <c r="U23" i="5"/>
  <c r="U24" i="5"/>
  <c r="U25" i="5"/>
  <c r="U26" i="5"/>
  <c r="U27" i="5"/>
  <c r="U20" i="5"/>
  <c r="T23" i="5"/>
  <c r="T30" i="5"/>
  <c r="M36" i="5"/>
  <c r="L36" i="5"/>
  <c r="K36" i="5"/>
  <c r="D37" i="4"/>
  <c r="E37" i="4" s="1"/>
  <c r="V20" i="4"/>
  <c r="S14" i="3"/>
  <c r="T36" i="3" s="1"/>
  <c r="T37" i="3" s="1"/>
  <c r="O27" i="3" l="1"/>
  <c r="P27" i="3"/>
  <c r="Q27" i="3" s="1"/>
  <c r="R27" i="3" s="1"/>
  <c r="O28" i="3"/>
  <c r="P28" i="3"/>
  <c r="Q28" i="3" s="1"/>
  <c r="R28" i="3" s="1"/>
  <c r="O29" i="3"/>
  <c r="P29" i="3"/>
  <c r="Q29" i="3" s="1"/>
  <c r="R29" i="3" s="1"/>
  <c r="O30" i="3"/>
  <c r="P30" i="3"/>
  <c r="Q30" i="3" s="1"/>
  <c r="R30" i="3" s="1"/>
  <c r="O31" i="3"/>
  <c r="P31" i="3"/>
  <c r="Q31" i="3" s="1"/>
  <c r="R31" i="3" s="1"/>
  <c r="O32" i="3"/>
  <c r="P32" i="3"/>
  <c r="Q32" i="3" s="1"/>
  <c r="R32" i="3" s="1"/>
  <c r="O33" i="3"/>
  <c r="P33" i="3"/>
  <c r="Q33" i="3" s="1"/>
  <c r="R33" i="3" s="1"/>
  <c r="H27" i="3"/>
  <c r="I27" i="3"/>
  <c r="J27" i="3" s="1"/>
  <c r="K27" i="3" s="1"/>
  <c r="L27" i="3" s="1"/>
  <c r="M27" i="3" s="1"/>
  <c r="N27" i="3" s="1"/>
  <c r="H28" i="3"/>
  <c r="I28" i="3"/>
  <c r="J28" i="3"/>
  <c r="K28" i="3" s="1"/>
  <c r="L28" i="3" s="1"/>
  <c r="M28" i="3" s="1"/>
  <c r="N28" i="3" s="1"/>
  <c r="H29" i="3"/>
  <c r="I29" i="3"/>
  <c r="J29" i="3"/>
  <c r="K29" i="3"/>
  <c r="L29" i="3" s="1"/>
  <c r="M29" i="3" s="1"/>
  <c r="N29" i="3" s="1"/>
  <c r="H30" i="3"/>
  <c r="I30" i="3" s="1"/>
  <c r="J30" i="3" s="1"/>
  <c r="K30" i="3" s="1"/>
  <c r="L30" i="3" s="1"/>
  <c r="M30" i="3" s="1"/>
  <c r="N30" i="3" s="1"/>
  <c r="H31" i="3"/>
  <c r="I31" i="3"/>
  <c r="J31" i="3" s="1"/>
  <c r="K31" i="3" s="1"/>
  <c r="L31" i="3" s="1"/>
  <c r="M31" i="3" s="1"/>
  <c r="N31" i="3" s="1"/>
  <c r="H32" i="3"/>
  <c r="I32" i="3"/>
  <c r="J32" i="3"/>
  <c r="K32" i="3" s="1"/>
  <c r="L32" i="3" s="1"/>
  <c r="M32" i="3" s="1"/>
  <c r="N32" i="3" s="1"/>
  <c r="H33" i="3"/>
  <c r="I33" i="3"/>
  <c r="J33" i="3"/>
  <c r="K33" i="3"/>
  <c r="L33" i="3" s="1"/>
  <c r="M33" i="3" s="1"/>
  <c r="N33" i="3" s="1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C14" i="3"/>
  <c r="T27" i="5" l="1"/>
  <c r="T26" i="5"/>
  <c r="T25" i="5"/>
  <c r="T24" i="5"/>
  <c r="T22" i="5"/>
  <c r="T20" i="5"/>
  <c r="Y27" i="4"/>
  <c r="Y26" i="4"/>
  <c r="Y25" i="4"/>
  <c r="Y24" i="4"/>
  <c r="Y23" i="4"/>
  <c r="Y22" i="4"/>
  <c r="Y20" i="4"/>
  <c r="BE19" i="1" l="1"/>
  <c r="T31" i="5" l="1"/>
  <c r="T32" i="5"/>
  <c r="T33" i="5"/>
  <c r="T34" i="5"/>
  <c r="T29" i="5"/>
  <c r="I28" i="5"/>
  <c r="J28" i="5"/>
  <c r="K28" i="5" s="1"/>
  <c r="L28" i="5" s="1"/>
  <c r="M28" i="5" s="1"/>
  <c r="I29" i="5"/>
  <c r="J29" i="5" s="1"/>
  <c r="K29" i="5" s="1"/>
  <c r="L29" i="5" s="1"/>
  <c r="M29" i="5" s="1"/>
  <c r="I30" i="5"/>
  <c r="J30" i="5"/>
  <c r="K30" i="5"/>
  <c r="L30" i="5"/>
  <c r="M30" i="5" s="1"/>
  <c r="I31" i="5"/>
  <c r="J31" i="5"/>
  <c r="K31" i="5"/>
  <c r="L31" i="5" s="1"/>
  <c r="M31" i="5" s="1"/>
  <c r="I32" i="5"/>
  <c r="J32" i="5"/>
  <c r="K32" i="5" s="1"/>
  <c r="L32" i="5" s="1"/>
  <c r="M32" i="5" s="1"/>
  <c r="I33" i="5"/>
  <c r="J33" i="5" s="1"/>
  <c r="K33" i="5" s="1"/>
  <c r="L33" i="5" s="1"/>
  <c r="M33" i="5" s="1"/>
  <c r="I34" i="5"/>
  <c r="J34" i="5"/>
  <c r="K34" i="5"/>
  <c r="L34" i="5"/>
  <c r="M34" i="5" s="1"/>
  <c r="H48" i="5"/>
  <c r="C31" i="5"/>
  <c r="C28" i="5"/>
  <c r="D28" i="5" s="1"/>
  <c r="E28" i="5" s="1"/>
  <c r="F28" i="5" s="1"/>
  <c r="G28" i="5" s="1"/>
  <c r="H28" i="5" s="1"/>
  <c r="M27" i="5"/>
  <c r="L27" i="5"/>
  <c r="K27" i="5"/>
  <c r="J27" i="5"/>
  <c r="I27" i="5"/>
  <c r="H27" i="5"/>
  <c r="G27" i="5"/>
  <c r="F27" i="5"/>
  <c r="E27" i="5"/>
  <c r="D27" i="5"/>
  <c r="C27" i="5"/>
  <c r="C34" i="5" s="1"/>
  <c r="M26" i="5"/>
  <c r="L26" i="5"/>
  <c r="K26" i="5"/>
  <c r="J26" i="5"/>
  <c r="I26" i="5"/>
  <c r="H26" i="5"/>
  <c r="G26" i="5"/>
  <c r="F26" i="5"/>
  <c r="E26" i="5"/>
  <c r="D26" i="5"/>
  <c r="C26" i="5"/>
  <c r="C33" i="5" s="1"/>
  <c r="M25" i="5"/>
  <c r="L25" i="5"/>
  <c r="K25" i="5"/>
  <c r="J25" i="5"/>
  <c r="I25" i="5"/>
  <c r="H25" i="5"/>
  <c r="G25" i="5"/>
  <c r="F25" i="5"/>
  <c r="E25" i="5"/>
  <c r="D25" i="5"/>
  <c r="C25" i="5"/>
  <c r="M24" i="5"/>
  <c r="L24" i="5"/>
  <c r="K24" i="5"/>
  <c r="J24" i="5"/>
  <c r="I24" i="5"/>
  <c r="H24" i="5"/>
  <c r="G24" i="5"/>
  <c r="F24" i="5"/>
  <c r="E24" i="5"/>
  <c r="D24" i="5"/>
  <c r="C24" i="5"/>
  <c r="M23" i="5"/>
  <c r="L23" i="5"/>
  <c r="K23" i="5"/>
  <c r="J23" i="5"/>
  <c r="I23" i="5"/>
  <c r="H23" i="5"/>
  <c r="G23" i="5"/>
  <c r="F23" i="5"/>
  <c r="E23" i="5"/>
  <c r="D23" i="5"/>
  <c r="C23" i="5"/>
  <c r="C30" i="5" s="1"/>
  <c r="M22" i="5"/>
  <c r="L22" i="5"/>
  <c r="K22" i="5"/>
  <c r="J22" i="5"/>
  <c r="I22" i="5"/>
  <c r="H22" i="5"/>
  <c r="G22" i="5"/>
  <c r="F22" i="5"/>
  <c r="E22" i="5"/>
  <c r="D22" i="5"/>
  <c r="C22" i="5"/>
  <c r="C29" i="5" s="1"/>
  <c r="N20" i="5"/>
  <c r="Q20" i="5" s="1"/>
  <c r="Q13" i="5"/>
  <c r="Q12" i="5"/>
  <c r="Q11" i="5"/>
  <c r="Q10" i="5"/>
  <c r="Q9" i="5"/>
  <c r="Q8" i="5"/>
  <c r="Q7" i="5"/>
  <c r="Q6" i="5"/>
  <c r="Q5" i="5"/>
  <c r="V23" i="4"/>
  <c r="V22" i="4"/>
  <c r="V24" i="4"/>
  <c r="Y33" i="4"/>
  <c r="Y32" i="4"/>
  <c r="Y30" i="4"/>
  <c r="Y31" i="4"/>
  <c r="Y34" i="4"/>
  <c r="Y29" i="4"/>
  <c r="G28" i="4"/>
  <c r="H28" i="4" s="1"/>
  <c r="I28" i="4" s="1"/>
  <c r="J28" i="4" s="1"/>
  <c r="K28" i="4" s="1"/>
  <c r="L28" i="4" s="1"/>
  <c r="M28" i="4" s="1"/>
  <c r="N28" i="4" s="1"/>
  <c r="O28" i="4" s="1"/>
  <c r="P28" i="4" s="1"/>
  <c r="Q28" i="4" s="1"/>
  <c r="R28" i="4" s="1"/>
  <c r="S28" i="4" s="1"/>
  <c r="G29" i="4"/>
  <c r="H29" i="4" s="1"/>
  <c r="I29" i="4" s="1"/>
  <c r="J29" i="4" s="1"/>
  <c r="K29" i="4" s="1"/>
  <c r="L29" i="4" s="1"/>
  <c r="M29" i="4" s="1"/>
  <c r="N29" i="4" s="1"/>
  <c r="O29" i="4" s="1"/>
  <c r="P29" i="4" s="1"/>
  <c r="Q29" i="4" s="1"/>
  <c r="R29" i="4" s="1"/>
  <c r="S29" i="4" s="1"/>
  <c r="G30" i="4"/>
  <c r="H30" i="4"/>
  <c r="I30" i="4" s="1"/>
  <c r="J30" i="4" s="1"/>
  <c r="K30" i="4" s="1"/>
  <c r="L30" i="4" s="1"/>
  <c r="M30" i="4" s="1"/>
  <c r="N30" i="4" s="1"/>
  <c r="O30" i="4" s="1"/>
  <c r="P30" i="4" s="1"/>
  <c r="Q30" i="4" s="1"/>
  <c r="R30" i="4" s="1"/>
  <c r="S30" i="4" s="1"/>
  <c r="G31" i="4"/>
  <c r="H31" i="4" s="1"/>
  <c r="I31" i="4" s="1"/>
  <c r="J31" i="4" s="1"/>
  <c r="K31" i="4" s="1"/>
  <c r="L31" i="4" s="1"/>
  <c r="M31" i="4" s="1"/>
  <c r="N31" i="4" s="1"/>
  <c r="O31" i="4" s="1"/>
  <c r="P31" i="4" s="1"/>
  <c r="Q31" i="4" s="1"/>
  <c r="R31" i="4" s="1"/>
  <c r="S31" i="4" s="1"/>
  <c r="G32" i="4"/>
  <c r="H32" i="4" s="1"/>
  <c r="I32" i="4" s="1"/>
  <c r="J32" i="4" s="1"/>
  <c r="K32" i="4" s="1"/>
  <c r="L32" i="4" s="1"/>
  <c r="M32" i="4" s="1"/>
  <c r="N32" i="4" s="1"/>
  <c r="O32" i="4" s="1"/>
  <c r="P32" i="4" s="1"/>
  <c r="Q32" i="4" s="1"/>
  <c r="R32" i="4" s="1"/>
  <c r="S32" i="4" s="1"/>
  <c r="G33" i="4"/>
  <c r="H33" i="4" s="1"/>
  <c r="I33" i="4" s="1"/>
  <c r="J33" i="4" s="1"/>
  <c r="K33" i="4" s="1"/>
  <c r="L33" i="4" s="1"/>
  <c r="M33" i="4" s="1"/>
  <c r="N33" i="4" s="1"/>
  <c r="O33" i="4" s="1"/>
  <c r="P33" i="4" s="1"/>
  <c r="Q33" i="4" s="1"/>
  <c r="R33" i="4" s="1"/>
  <c r="S33" i="4" s="1"/>
  <c r="G34" i="4"/>
  <c r="H34" i="4"/>
  <c r="I34" i="4" s="1"/>
  <c r="J34" i="4" s="1"/>
  <c r="K34" i="4" s="1"/>
  <c r="L34" i="4" s="1"/>
  <c r="M34" i="4" s="1"/>
  <c r="N34" i="4" s="1"/>
  <c r="O34" i="4" s="1"/>
  <c r="P34" i="4" s="1"/>
  <c r="Q34" i="4" s="1"/>
  <c r="R34" i="4" s="1"/>
  <c r="S34" i="4" s="1"/>
  <c r="D31" i="5" l="1"/>
  <c r="D29" i="5"/>
  <c r="E29" i="5" s="1"/>
  <c r="F29" i="5" s="1"/>
  <c r="G29" i="5" s="1"/>
  <c r="H29" i="5" s="1"/>
  <c r="D33" i="5"/>
  <c r="E33" i="5" s="1"/>
  <c r="F33" i="5" s="1"/>
  <c r="G33" i="5" s="1"/>
  <c r="H33" i="5" s="1"/>
  <c r="N22" i="5"/>
  <c r="Q22" i="5" s="1"/>
  <c r="E31" i="5"/>
  <c r="F31" i="5" s="1"/>
  <c r="G31" i="5" s="1"/>
  <c r="H31" i="5" s="1"/>
  <c r="N25" i="5"/>
  <c r="Q25" i="5" s="1"/>
  <c r="N26" i="5"/>
  <c r="Q26" i="5" s="1"/>
  <c r="D30" i="5"/>
  <c r="E30" i="5" s="1"/>
  <c r="F30" i="5" s="1"/>
  <c r="G30" i="5" s="1"/>
  <c r="H30" i="5" s="1"/>
  <c r="N24" i="5"/>
  <c r="Q24" i="5" s="1"/>
  <c r="D34" i="5"/>
  <c r="E34" i="5" s="1"/>
  <c r="F34" i="5" s="1"/>
  <c r="G34" i="5" s="1"/>
  <c r="H34" i="5" s="1"/>
  <c r="N23" i="5"/>
  <c r="Q23" i="5" s="1"/>
  <c r="N27" i="5"/>
  <c r="Q27" i="5" s="1"/>
  <c r="C32" i="5"/>
  <c r="D32" i="5" s="1"/>
  <c r="E32" i="5" s="1"/>
  <c r="F32" i="5" s="1"/>
  <c r="G32" i="5" s="1"/>
  <c r="H32" i="5" s="1"/>
  <c r="H48" i="4" l="1"/>
  <c r="C28" i="4"/>
  <c r="D28" i="4" s="1"/>
  <c r="E28" i="4" s="1"/>
  <c r="F28" i="4" s="1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C34" i="4" s="1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C33" i="4" s="1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C32" i="4" s="1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C30" i="4" s="1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C29" i="4" s="1"/>
  <c r="T20" i="4"/>
  <c r="V13" i="4"/>
  <c r="V12" i="4"/>
  <c r="V11" i="4"/>
  <c r="V10" i="4"/>
  <c r="V9" i="4"/>
  <c r="V8" i="4"/>
  <c r="V7" i="4"/>
  <c r="V6" i="4"/>
  <c r="V5" i="4"/>
  <c r="D33" i="4" l="1"/>
  <c r="T23" i="4"/>
  <c r="D29" i="4"/>
  <c r="T27" i="4"/>
  <c r="V27" i="4" s="1"/>
  <c r="D32" i="4"/>
  <c r="E32" i="4" s="1"/>
  <c r="F32" i="4" s="1"/>
  <c r="D30" i="4"/>
  <c r="E30" i="4" s="1"/>
  <c r="F30" i="4" s="1"/>
  <c r="E29" i="4"/>
  <c r="F29" i="4" s="1"/>
  <c r="E33" i="4"/>
  <c r="F33" i="4" s="1"/>
  <c r="D34" i="4"/>
  <c r="E34" i="4" s="1"/>
  <c r="F34" i="4" s="1"/>
  <c r="T22" i="4"/>
  <c r="T25" i="4"/>
  <c r="V25" i="4" s="1"/>
  <c r="C31" i="4"/>
  <c r="D31" i="4" s="1"/>
  <c r="E31" i="4" s="1"/>
  <c r="F31" i="4" s="1"/>
  <c r="T24" i="4"/>
  <c r="T26" i="4"/>
  <c r="V26" i="4" s="1"/>
  <c r="H47" i="3"/>
  <c r="C27" i="3"/>
  <c r="D27" i="3" s="1"/>
  <c r="E27" i="3" s="1"/>
  <c r="F27" i="3" s="1"/>
  <c r="G27" i="3" s="1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C32" i="3" s="1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C30" i="3" s="1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C29" i="3" s="1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C28" i="3" s="1"/>
  <c r="S19" i="3"/>
  <c r="U12" i="3"/>
  <c r="U11" i="3"/>
  <c r="U10" i="3"/>
  <c r="U9" i="3"/>
  <c r="U8" i="3"/>
  <c r="U7" i="3"/>
  <c r="U6" i="3"/>
  <c r="U5" i="3"/>
  <c r="U4" i="3"/>
  <c r="BH29" i="1"/>
  <c r="BH30" i="1"/>
  <c r="BH31" i="1"/>
  <c r="BH32" i="1"/>
  <c r="BH33" i="1"/>
  <c r="BH28" i="1"/>
  <c r="BD22" i="1"/>
  <c r="BD23" i="1"/>
  <c r="BD24" i="1"/>
  <c r="BD25" i="1"/>
  <c r="BD26" i="1"/>
  <c r="BD19" i="1"/>
  <c r="BD21" i="1"/>
  <c r="BB21" i="1"/>
  <c r="BC21" i="1"/>
  <c r="BB22" i="1"/>
  <c r="BC22" i="1"/>
  <c r="BB23" i="1"/>
  <c r="BC23" i="1"/>
  <c r="BC30" i="1" s="1"/>
  <c r="BB24" i="1"/>
  <c r="BC24" i="1"/>
  <c r="BB25" i="1"/>
  <c r="BC25" i="1"/>
  <c r="BC32" i="1" s="1"/>
  <c r="BB26" i="1"/>
  <c r="BC26" i="1"/>
  <c r="BB27" i="1"/>
  <c r="BC27" i="1"/>
  <c r="BB28" i="1"/>
  <c r="BC28" i="1" s="1"/>
  <c r="BB29" i="1"/>
  <c r="BC29" i="1"/>
  <c r="BB30" i="1"/>
  <c r="BB31" i="1"/>
  <c r="BC31" i="1"/>
  <c r="BB32" i="1"/>
  <c r="BB33" i="1"/>
  <c r="BC33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E27" i="1"/>
  <c r="F27" i="1" s="1"/>
  <c r="G27" i="1" s="1"/>
  <c r="H27" i="1"/>
  <c r="I27" i="1" s="1"/>
  <c r="J27" i="1" s="1"/>
  <c r="K27" i="1" s="1"/>
  <c r="L27" i="1" s="1"/>
  <c r="M27" i="1" s="1"/>
  <c r="N27" i="1" s="1"/>
  <c r="O27" i="1" s="1"/>
  <c r="P27" i="1" s="1"/>
  <c r="Q27" i="1" s="1"/>
  <c r="R27" i="1" s="1"/>
  <c r="S27" i="1" s="1"/>
  <c r="T27" i="1" s="1"/>
  <c r="U27" i="1" s="1"/>
  <c r="V27" i="1" s="1"/>
  <c r="W27" i="1" s="1"/>
  <c r="X27" i="1" s="1"/>
  <c r="Y27" i="1" s="1"/>
  <c r="Z27" i="1" s="1"/>
  <c r="AA27" i="1" s="1"/>
  <c r="AB27" i="1" s="1"/>
  <c r="AC27" i="1" s="1"/>
  <c r="AD27" i="1" s="1"/>
  <c r="AE27" i="1" s="1"/>
  <c r="AF27" i="1" s="1"/>
  <c r="AG27" i="1" s="1"/>
  <c r="AH27" i="1" s="1"/>
  <c r="AI27" i="1" s="1"/>
  <c r="AJ27" i="1" s="1"/>
  <c r="AK27" i="1" s="1"/>
  <c r="AL27" i="1" s="1"/>
  <c r="AM27" i="1" s="1"/>
  <c r="AN27" i="1" s="1"/>
  <c r="AO27" i="1" s="1"/>
  <c r="AP27" i="1" s="1"/>
  <c r="AQ27" i="1" s="1"/>
  <c r="AR27" i="1" s="1"/>
  <c r="AS27" i="1" s="1"/>
  <c r="AT27" i="1" s="1"/>
  <c r="AU27" i="1" s="1"/>
  <c r="AV27" i="1" s="1"/>
  <c r="AW27" i="1" s="1"/>
  <c r="AX27" i="1" s="1"/>
  <c r="AY27" i="1" s="1"/>
  <c r="AZ27" i="1" s="1"/>
  <c r="BA27" i="1" s="1"/>
  <c r="E28" i="1"/>
  <c r="F28" i="1"/>
  <c r="G28" i="1" s="1"/>
  <c r="E29" i="1"/>
  <c r="F29" i="1" s="1"/>
  <c r="G29" i="1" s="1"/>
  <c r="H29" i="1" s="1"/>
  <c r="I29" i="1" s="1"/>
  <c r="J29" i="1" s="1"/>
  <c r="K29" i="1" s="1"/>
  <c r="L29" i="1" s="1"/>
  <c r="M29" i="1" s="1"/>
  <c r="N29" i="1" s="1"/>
  <c r="O29" i="1" s="1"/>
  <c r="P29" i="1" s="1"/>
  <c r="Q29" i="1" s="1"/>
  <c r="R29" i="1" s="1"/>
  <c r="S29" i="1" s="1"/>
  <c r="T29" i="1" s="1"/>
  <c r="U29" i="1" s="1"/>
  <c r="V29" i="1" s="1"/>
  <c r="W29" i="1" s="1"/>
  <c r="X29" i="1" s="1"/>
  <c r="Y29" i="1" s="1"/>
  <c r="Z29" i="1" s="1"/>
  <c r="AA29" i="1" s="1"/>
  <c r="AB29" i="1" s="1"/>
  <c r="AC29" i="1" s="1"/>
  <c r="AD29" i="1" s="1"/>
  <c r="AE29" i="1" s="1"/>
  <c r="AF29" i="1" s="1"/>
  <c r="AG29" i="1" s="1"/>
  <c r="AH29" i="1" s="1"/>
  <c r="AI29" i="1" s="1"/>
  <c r="AJ29" i="1" s="1"/>
  <c r="AK29" i="1" s="1"/>
  <c r="AL29" i="1" s="1"/>
  <c r="AM29" i="1" s="1"/>
  <c r="AN29" i="1" s="1"/>
  <c r="AO29" i="1" s="1"/>
  <c r="AP29" i="1" s="1"/>
  <c r="AQ29" i="1" s="1"/>
  <c r="AR29" i="1" s="1"/>
  <c r="AS29" i="1" s="1"/>
  <c r="AT29" i="1" s="1"/>
  <c r="AU29" i="1" s="1"/>
  <c r="AV29" i="1" s="1"/>
  <c r="AW29" i="1" s="1"/>
  <c r="AX29" i="1" s="1"/>
  <c r="AY29" i="1" s="1"/>
  <c r="AZ29" i="1" s="1"/>
  <c r="BA29" i="1" s="1"/>
  <c r="E30" i="1"/>
  <c r="F30" i="1"/>
  <c r="G30" i="1" s="1"/>
  <c r="H30" i="1" s="1"/>
  <c r="I30" i="1" s="1"/>
  <c r="J30" i="1" s="1"/>
  <c r="K30" i="1" s="1"/>
  <c r="L30" i="1" s="1"/>
  <c r="M30" i="1" s="1"/>
  <c r="N30" i="1" s="1"/>
  <c r="O30" i="1" s="1"/>
  <c r="P30" i="1" s="1"/>
  <c r="Q30" i="1" s="1"/>
  <c r="R30" i="1" s="1"/>
  <c r="S30" i="1" s="1"/>
  <c r="T30" i="1" s="1"/>
  <c r="U30" i="1" s="1"/>
  <c r="V30" i="1" s="1"/>
  <c r="W30" i="1" s="1"/>
  <c r="X30" i="1" s="1"/>
  <c r="Y30" i="1" s="1"/>
  <c r="Z30" i="1" s="1"/>
  <c r="AA30" i="1" s="1"/>
  <c r="AB30" i="1" s="1"/>
  <c r="AC30" i="1" s="1"/>
  <c r="AD30" i="1" s="1"/>
  <c r="AE30" i="1" s="1"/>
  <c r="AF30" i="1" s="1"/>
  <c r="AG30" i="1" s="1"/>
  <c r="AH30" i="1" s="1"/>
  <c r="AI30" i="1" s="1"/>
  <c r="AJ30" i="1" s="1"/>
  <c r="AK30" i="1" s="1"/>
  <c r="AL30" i="1" s="1"/>
  <c r="AM30" i="1" s="1"/>
  <c r="AN30" i="1" s="1"/>
  <c r="AO30" i="1" s="1"/>
  <c r="AP30" i="1" s="1"/>
  <c r="AQ30" i="1" s="1"/>
  <c r="AR30" i="1" s="1"/>
  <c r="AS30" i="1" s="1"/>
  <c r="AT30" i="1" s="1"/>
  <c r="AU30" i="1" s="1"/>
  <c r="AV30" i="1" s="1"/>
  <c r="AW30" i="1" s="1"/>
  <c r="AX30" i="1" s="1"/>
  <c r="AY30" i="1" s="1"/>
  <c r="AZ30" i="1" s="1"/>
  <c r="BA30" i="1" s="1"/>
  <c r="E31" i="1"/>
  <c r="E32" i="1"/>
  <c r="F32" i="1"/>
  <c r="G32" i="1" s="1"/>
  <c r="H32" i="1" s="1"/>
  <c r="I32" i="1" s="1"/>
  <c r="J32" i="1"/>
  <c r="K32" i="1" s="1"/>
  <c r="L32" i="1" s="1"/>
  <c r="M32" i="1" s="1"/>
  <c r="N32" i="1" s="1"/>
  <c r="O32" i="1" s="1"/>
  <c r="P32" i="1" s="1"/>
  <c r="Q32" i="1" s="1"/>
  <c r="R32" i="1" s="1"/>
  <c r="S32" i="1" s="1"/>
  <c r="T32" i="1" s="1"/>
  <c r="U32" i="1" s="1"/>
  <c r="V32" i="1" s="1"/>
  <c r="W32" i="1" s="1"/>
  <c r="X32" i="1" s="1"/>
  <c r="Y32" i="1" s="1"/>
  <c r="Z32" i="1" s="1"/>
  <c r="AA32" i="1" s="1"/>
  <c r="AB32" i="1" s="1"/>
  <c r="AC32" i="1" s="1"/>
  <c r="AD32" i="1" s="1"/>
  <c r="AE32" i="1" s="1"/>
  <c r="AF32" i="1" s="1"/>
  <c r="AG32" i="1" s="1"/>
  <c r="AH32" i="1" s="1"/>
  <c r="AI32" i="1" s="1"/>
  <c r="AJ32" i="1" s="1"/>
  <c r="AK32" i="1" s="1"/>
  <c r="AL32" i="1" s="1"/>
  <c r="AM32" i="1" s="1"/>
  <c r="AN32" i="1" s="1"/>
  <c r="AO32" i="1" s="1"/>
  <c r="AP32" i="1" s="1"/>
  <c r="AQ32" i="1" s="1"/>
  <c r="AR32" i="1" s="1"/>
  <c r="AS32" i="1" s="1"/>
  <c r="AT32" i="1" s="1"/>
  <c r="AU32" i="1" s="1"/>
  <c r="AV32" i="1" s="1"/>
  <c r="AW32" i="1" s="1"/>
  <c r="AX32" i="1" s="1"/>
  <c r="AY32" i="1" s="1"/>
  <c r="AZ32" i="1" s="1"/>
  <c r="BA32" i="1" s="1"/>
  <c r="E33" i="1"/>
  <c r="F33" i="1" s="1"/>
  <c r="G33" i="1" s="1"/>
  <c r="H33" i="1" s="1"/>
  <c r="I33" i="1" s="1"/>
  <c r="J33" i="1" s="1"/>
  <c r="K33" i="1" s="1"/>
  <c r="L33" i="1" s="1"/>
  <c r="M33" i="1" s="1"/>
  <c r="N33" i="1" s="1"/>
  <c r="O33" i="1" s="1"/>
  <c r="P33" i="1" s="1"/>
  <c r="Q33" i="1" s="1"/>
  <c r="R33" i="1" s="1"/>
  <c r="S33" i="1" s="1"/>
  <c r="T33" i="1" s="1"/>
  <c r="U33" i="1" s="1"/>
  <c r="V33" i="1" s="1"/>
  <c r="W33" i="1" s="1"/>
  <c r="X33" i="1" s="1"/>
  <c r="Y33" i="1" s="1"/>
  <c r="Z33" i="1" s="1"/>
  <c r="AA33" i="1" s="1"/>
  <c r="AB33" i="1" s="1"/>
  <c r="AC33" i="1" s="1"/>
  <c r="AD33" i="1" s="1"/>
  <c r="AE33" i="1" s="1"/>
  <c r="AF33" i="1" s="1"/>
  <c r="AG33" i="1" s="1"/>
  <c r="AH33" i="1" s="1"/>
  <c r="AI33" i="1" s="1"/>
  <c r="AJ33" i="1" s="1"/>
  <c r="AK33" i="1" s="1"/>
  <c r="AL33" i="1" s="1"/>
  <c r="AM33" i="1" s="1"/>
  <c r="AN33" i="1" s="1"/>
  <c r="AO33" i="1" s="1"/>
  <c r="AP33" i="1" s="1"/>
  <c r="AQ33" i="1" s="1"/>
  <c r="AR33" i="1" s="1"/>
  <c r="AS33" i="1" s="1"/>
  <c r="AT33" i="1" s="1"/>
  <c r="AU33" i="1" s="1"/>
  <c r="AV33" i="1" s="1"/>
  <c r="AW33" i="1" s="1"/>
  <c r="AX33" i="1" s="1"/>
  <c r="AY33" i="1" s="1"/>
  <c r="AZ33" i="1" s="1"/>
  <c r="BA33" i="1" s="1"/>
  <c r="C33" i="1"/>
  <c r="C27" i="1"/>
  <c r="D27" i="1" s="1"/>
  <c r="C24" i="1"/>
  <c r="C23" i="1"/>
  <c r="C22" i="1"/>
  <c r="C25" i="1"/>
  <c r="C21" i="1"/>
  <c r="U19" i="3" l="1"/>
  <c r="X19" i="3"/>
  <c r="D28" i="3"/>
  <c r="E28" i="3" s="1"/>
  <c r="F28" i="3" s="1"/>
  <c r="G28" i="3" s="1"/>
  <c r="X28" i="3" s="1"/>
  <c r="D29" i="3"/>
  <c r="E29" i="3" s="1"/>
  <c r="F29" i="3" s="1"/>
  <c r="G29" i="3" s="1"/>
  <c r="X29" i="3" s="1"/>
  <c r="S21" i="3"/>
  <c r="S23" i="3"/>
  <c r="S25" i="3"/>
  <c r="C33" i="3"/>
  <c r="D33" i="3" s="1"/>
  <c r="E33" i="3" s="1"/>
  <c r="F33" i="3" s="1"/>
  <c r="G33" i="3" s="1"/>
  <c r="X33" i="3" s="1"/>
  <c r="S26" i="3"/>
  <c r="S22" i="3"/>
  <c r="S24" i="3"/>
  <c r="C31" i="3"/>
  <c r="D31" i="3" s="1"/>
  <c r="E31" i="3" s="1"/>
  <c r="F31" i="3" s="1"/>
  <c r="G31" i="3" s="1"/>
  <c r="X31" i="3" s="1"/>
  <c r="D30" i="3"/>
  <c r="E30" i="3" s="1"/>
  <c r="F30" i="3" s="1"/>
  <c r="G30" i="3" s="1"/>
  <c r="X30" i="3" s="1"/>
  <c r="D32" i="3"/>
  <c r="E32" i="3" s="1"/>
  <c r="F32" i="3" s="1"/>
  <c r="G32" i="3" s="1"/>
  <c r="X32" i="3" s="1"/>
  <c r="F31" i="1"/>
  <c r="G31" i="1" s="1"/>
  <c r="H31" i="1" s="1"/>
  <c r="I31" i="1" s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T31" i="1" s="1"/>
  <c r="U31" i="1" s="1"/>
  <c r="V31" i="1" s="1"/>
  <c r="W31" i="1" s="1"/>
  <c r="X31" i="1" s="1"/>
  <c r="Y31" i="1" s="1"/>
  <c r="Z31" i="1" s="1"/>
  <c r="AA31" i="1" s="1"/>
  <c r="AB31" i="1" s="1"/>
  <c r="AC31" i="1" s="1"/>
  <c r="AD31" i="1" s="1"/>
  <c r="AE31" i="1" s="1"/>
  <c r="AF31" i="1" s="1"/>
  <c r="AG31" i="1" s="1"/>
  <c r="AH31" i="1" s="1"/>
  <c r="AI31" i="1" s="1"/>
  <c r="AJ31" i="1" s="1"/>
  <c r="AK31" i="1" s="1"/>
  <c r="AL31" i="1" s="1"/>
  <c r="AM31" i="1" s="1"/>
  <c r="AN31" i="1" s="1"/>
  <c r="AO31" i="1" s="1"/>
  <c r="AP31" i="1" s="1"/>
  <c r="AQ31" i="1" s="1"/>
  <c r="AR31" i="1" s="1"/>
  <c r="AS31" i="1" s="1"/>
  <c r="AT31" i="1" s="1"/>
  <c r="AU31" i="1" s="1"/>
  <c r="AV31" i="1" s="1"/>
  <c r="AW31" i="1" s="1"/>
  <c r="AX31" i="1" s="1"/>
  <c r="AY31" i="1" s="1"/>
  <c r="AZ31" i="1" s="1"/>
  <c r="BA31" i="1" s="1"/>
  <c r="H28" i="1"/>
  <c r="I28" i="1" s="1"/>
  <c r="J28" i="1" s="1"/>
  <c r="K28" i="1" s="1"/>
  <c r="L28" i="1" s="1"/>
  <c r="M28" i="1" s="1"/>
  <c r="N28" i="1" s="1"/>
  <c r="O28" i="1" s="1"/>
  <c r="P28" i="1" s="1"/>
  <c r="Q28" i="1" s="1"/>
  <c r="R28" i="1" s="1"/>
  <c r="S28" i="1" s="1"/>
  <c r="T28" i="1" s="1"/>
  <c r="U28" i="1" s="1"/>
  <c r="V28" i="1" s="1"/>
  <c r="W28" i="1" s="1"/>
  <c r="X28" i="1" s="1"/>
  <c r="Y28" i="1" s="1"/>
  <c r="Z28" i="1" s="1"/>
  <c r="AA28" i="1" s="1"/>
  <c r="AB28" i="1" s="1"/>
  <c r="AC28" i="1" s="1"/>
  <c r="AD28" i="1" s="1"/>
  <c r="AE28" i="1" s="1"/>
  <c r="AF28" i="1" s="1"/>
  <c r="AG28" i="1" s="1"/>
  <c r="AH28" i="1" s="1"/>
  <c r="AI28" i="1" s="1"/>
  <c r="AJ28" i="1" s="1"/>
  <c r="AK28" i="1" s="1"/>
  <c r="AL28" i="1" s="1"/>
  <c r="AM28" i="1" s="1"/>
  <c r="AN28" i="1" s="1"/>
  <c r="AO28" i="1" s="1"/>
  <c r="AP28" i="1" s="1"/>
  <c r="AQ28" i="1" s="1"/>
  <c r="AR28" i="1" s="1"/>
  <c r="AS28" i="1" s="1"/>
  <c r="AT28" i="1" s="1"/>
  <c r="AU28" i="1" s="1"/>
  <c r="AV28" i="1" s="1"/>
  <c r="AW28" i="1" s="1"/>
  <c r="AX28" i="1" s="1"/>
  <c r="AY28" i="1" s="1"/>
  <c r="AZ28" i="1" s="1"/>
  <c r="BA28" i="1" s="1"/>
  <c r="U22" i="3" l="1"/>
  <c r="X22" i="3"/>
  <c r="U23" i="3"/>
  <c r="X23" i="3"/>
  <c r="U24" i="3"/>
  <c r="X24" i="3"/>
  <c r="U25" i="3"/>
  <c r="X25" i="3"/>
  <c r="U26" i="3"/>
  <c r="X26" i="3"/>
  <c r="U21" i="3"/>
  <c r="X21" i="3"/>
  <c r="D25" i="1"/>
  <c r="D21" i="1"/>
  <c r="D22" i="1"/>
  <c r="D23" i="1"/>
  <c r="D24" i="1"/>
  <c r="D26" i="1"/>
  <c r="BE4" i="1"/>
  <c r="BE5" i="1"/>
  <c r="BE6" i="1"/>
  <c r="BE7" i="1"/>
  <c r="BE8" i="1"/>
  <c r="BE9" i="1"/>
  <c r="BE10" i="1"/>
  <c r="BE11" i="1"/>
  <c r="BE12" i="1"/>
  <c r="I47" i="1" l="1"/>
  <c r="C26" i="1"/>
  <c r="D33" i="1" s="1"/>
  <c r="C32" i="1"/>
  <c r="D32" i="1" s="1"/>
  <c r="C31" i="1"/>
  <c r="D31" i="1" s="1"/>
  <c r="C30" i="1"/>
  <c r="D30" i="1" s="1"/>
  <c r="C29" i="1"/>
  <c r="D29" i="1" s="1"/>
  <c r="C28" i="1"/>
  <c r="D28" i="1" s="1"/>
  <c r="BE24" i="1" l="1"/>
  <c r="BE22" i="1"/>
  <c r="BE26" i="1"/>
  <c r="BE21" i="1"/>
  <c r="BE23" i="1"/>
  <c r="BE25" i="1"/>
</calcChain>
</file>

<file path=xl/sharedStrings.xml><?xml version="1.0" encoding="utf-8"?>
<sst xmlns="http://schemas.openxmlformats.org/spreadsheetml/2006/main" count="469" uniqueCount="102">
  <si>
    <t>du</t>
  </si>
  <si>
    <t>au</t>
  </si>
  <si>
    <t>PO4 3-</t>
  </si>
  <si>
    <t>(mgP/L)</t>
  </si>
  <si>
    <t>P total</t>
  </si>
  <si>
    <t>NO3-</t>
  </si>
  <si>
    <t>(mgNO3/L)</t>
  </si>
  <si>
    <t>(mgN/L)</t>
  </si>
  <si>
    <t>NH4+</t>
  </si>
  <si>
    <t>(mgNH4/L)</t>
  </si>
  <si>
    <t>MEST</t>
  </si>
  <si>
    <t>(mg/L)</t>
  </si>
  <si>
    <t>MESO</t>
  </si>
  <si>
    <t>Pluie</t>
  </si>
  <si>
    <t>N</t>
  </si>
  <si>
    <t>O</t>
  </si>
  <si>
    <t>Etat écologique</t>
  </si>
  <si>
    <t>Durée</t>
  </si>
  <si>
    <t xml:space="preserve">Débit </t>
  </si>
  <si>
    <t>Volume</t>
  </si>
  <si>
    <t>Apports PO4</t>
  </si>
  <si>
    <t>Apports Ptot</t>
  </si>
  <si>
    <t>Apports nitrates</t>
  </si>
  <si>
    <t>Apports Ammonium</t>
  </si>
  <si>
    <t>Apports MES</t>
  </si>
  <si>
    <t>Apports NKT</t>
  </si>
  <si>
    <t>Volume cumulé</t>
  </si>
  <si>
    <t>Apports cumulés PO4</t>
  </si>
  <si>
    <t>Apports Ptot cumulés</t>
  </si>
  <si>
    <t>Apports NO3 cumulés</t>
  </si>
  <si>
    <t>Apports NH4 cumulés</t>
  </si>
  <si>
    <t>Apports MES cumulés</t>
  </si>
  <si>
    <t>Apports NKT cumulés</t>
  </si>
  <si>
    <t>secondes</t>
  </si>
  <si>
    <t>m3/s</t>
  </si>
  <si>
    <t>m3</t>
  </si>
  <si>
    <t>Tot pour vérifications</t>
  </si>
  <si>
    <t>Volumes tot</t>
  </si>
  <si>
    <t>Mm3</t>
  </si>
  <si>
    <t>PO4</t>
  </si>
  <si>
    <t>Tonnes</t>
  </si>
  <si>
    <t>Moyenne pondérée</t>
  </si>
  <si>
    <t>Moyenne</t>
  </si>
  <si>
    <t>NKT</t>
  </si>
  <si>
    <t>S1028</t>
  </si>
  <si>
    <t>S1032</t>
  </si>
  <si>
    <t>S1033</t>
  </si>
  <si>
    <t>S1034</t>
  </si>
  <si>
    <t>S1035</t>
  </si>
  <si>
    <t>S1037</t>
  </si>
  <si>
    <t>S1040</t>
  </si>
  <si>
    <t>S1045</t>
  </si>
  <si>
    <t>S1051</t>
  </si>
  <si>
    <t>S2018</t>
  </si>
  <si>
    <t>Ratt S1028</t>
  </si>
  <si>
    <t>Ratt S1033 TS</t>
  </si>
  <si>
    <t>Ratt S1034</t>
  </si>
  <si>
    <t>Ratt S1037 TM</t>
  </si>
  <si>
    <t xml:space="preserve">Ratt S1039 TS </t>
  </si>
  <si>
    <t>S1039 TS</t>
  </si>
  <si>
    <t>Ratt S1042 TS</t>
  </si>
  <si>
    <t>Ratt S1044 PC</t>
  </si>
  <si>
    <t>Ratt S1046 TS</t>
  </si>
  <si>
    <t>S1046 TS</t>
  </si>
  <si>
    <t>Ratt 1048 PC</t>
  </si>
  <si>
    <t>Ratt 1050 PC</t>
  </si>
  <si>
    <t>Ratt S1049 TM</t>
  </si>
  <si>
    <t>Ratt S1051 CM</t>
  </si>
  <si>
    <t>Ratt 1052 TM</t>
  </si>
  <si>
    <t>S1036 CM</t>
  </si>
  <si>
    <t>S1038 PC</t>
  </si>
  <si>
    <t>S1043 TS</t>
  </si>
  <si>
    <t>Ratt S1043 TS</t>
  </si>
  <si>
    <t>S1044 PC</t>
  </si>
  <si>
    <t>S1026 CM</t>
  </si>
  <si>
    <t>S1029 PC</t>
  </si>
  <si>
    <t>S1030 CM</t>
  </si>
  <si>
    <t>S1031 CM</t>
  </si>
  <si>
    <t>S1042 TS</t>
  </si>
  <si>
    <t>S1041 TS</t>
  </si>
  <si>
    <t>S1047 PC</t>
  </si>
  <si>
    <t>S1048 PC</t>
  </si>
  <si>
    <t>S1049 TM</t>
  </si>
  <si>
    <t>S1050 PC</t>
  </si>
  <si>
    <t>S1052 TM</t>
  </si>
  <si>
    <t>S1053 CM</t>
  </si>
  <si>
    <t>S1027 GC</t>
  </si>
  <si>
    <t>Ratt S1028 CM</t>
  </si>
  <si>
    <t>S1028 CM</t>
  </si>
  <si>
    <t>Tot Année</t>
  </si>
  <si>
    <t>%</t>
  </si>
  <si>
    <t>Jours entre dates</t>
  </si>
  <si>
    <t>Tot jours Temps pluie</t>
  </si>
  <si>
    <t>jours TP</t>
  </si>
  <si>
    <t>% Année</t>
  </si>
  <si>
    <t>S1041</t>
  </si>
  <si>
    <t>S1042</t>
  </si>
  <si>
    <t>Crues 1,2,4</t>
  </si>
  <si>
    <t>volume</t>
  </si>
  <si>
    <t>Tot Temps Pluie</t>
  </si>
  <si>
    <t>% / TP</t>
  </si>
  <si>
    <t>% Tout temps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</si>
</sst>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d/m/yy\ h:mm;@"/>
  </numFmts>
  <fonts count="2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i/>
      <sz val="10"/>
      <color theme="0" tint="-0.49998474074526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rgb="FFFF0000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i/>
      <sz val="10"/>
      <color theme="2" tint="-0.49998474074526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00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239">
    <xf numFmtId="0" fontId="0" fillId="0" borderId="0" xfId="0"/>
    <xf numFmtId="0" fontId="6" fillId="0" borderId="0" xfId="0" applyFont="1"/>
    <xf numFmtId="0" fontId="5" fillId="0" borderId="0" xfId="0" applyFont="1" applyBorder="1"/>
    <xf numFmtId="0" fontId="0" fillId="0" borderId="0" xfId="0" applyAlignment="1">
      <alignment horizontal="center"/>
    </xf>
    <xf numFmtId="165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/>
    <xf numFmtId="164" fontId="3" fillId="0" borderId="0" xfId="0" applyNumberFormat="1" applyFont="1"/>
    <xf numFmtId="0" fontId="0" fillId="4" borderId="0" xfId="0" applyFill="1"/>
    <xf numFmtId="0" fontId="0" fillId="4" borderId="0" xfId="0" applyFill="1" applyAlignment="1">
      <alignment horizontal="center" vertical="center"/>
    </xf>
    <xf numFmtId="0" fontId="0" fillId="5" borderId="11" xfId="0" applyFill="1" applyBorder="1"/>
    <xf numFmtId="0" fontId="0" fillId="5" borderId="0" xfId="0" applyFill="1" applyBorder="1"/>
    <xf numFmtId="0" fontId="0" fillId="5" borderId="14" xfId="0" applyFill="1" applyBorder="1"/>
    <xf numFmtId="0" fontId="7" fillId="6" borderId="11" xfId="0" applyFont="1" applyFill="1" applyBorder="1"/>
    <xf numFmtId="0" fontId="7" fillId="6" borderId="0" xfId="0" applyFont="1" applyFill="1" applyBorder="1"/>
    <xf numFmtId="0" fontId="7" fillId="6" borderId="14" xfId="0" applyFont="1" applyFill="1" applyBorder="1"/>
    <xf numFmtId="0" fontId="0" fillId="4" borderId="16" xfId="0" applyFill="1" applyBorder="1"/>
    <xf numFmtId="0" fontId="1" fillId="0" borderId="0" xfId="0" applyFon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horizontal="right"/>
    </xf>
    <xf numFmtId="164" fontId="2" fillId="0" borderId="0" xfId="0" applyNumberFormat="1" applyFont="1" applyFill="1" applyBorder="1"/>
    <xf numFmtId="0" fontId="2" fillId="0" borderId="0" xfId="0" applyFont="1" applyFill="1" applyBorder="1"/>
    <xf numFmtId="2" fontId="2" fillId="0" borderId="0" xfId="0" applyNumberFormat="1" applyFont="1" applyFill="1" applyBorder="1"/>
    <xf numFmtId="165" fontId="4" fillId="0" borderId="0" xfId="0" applyNumberFormat="1" applyFont="1" applyFill="1" applyBorder="1"/>
    <xf numFmtId="0" fontId="5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/>
    <xf numFmtId="0" fontId="3" fillId="0" borderId="0" xfId="0" applyFont="1" applyFill="1" applyBorder="1"/>
    <xf numFmtId="165" fontId="3" fillId="0" borderId="0" xfId="0" applyNumberFormat="1" applyFont="1" applyFill="1" applyBorder="1"/>
    <xf numFmtId="2" fontId="3" fillId="0" borderId="0" xfId="0" applyNumberFormat="1" applyFont="1" applyFill="1" applyBorder="1"/>
    <xf numFmtId="164" fontId="3" fillId="0" borderId="0" xfId="0" applyNumberFormat="1" applyFont="1" applyFill="1" applyBorder="1"/>
    <xf numFmtId="4" fontId="8" fillId="4" borderId="6" xfId="0" applyNumberFormat="1" applyFont="1" applyFill="1" applyBorder="1"/>
    <xf numFmtId="0" fontId="11" fillId="5" borderId="20" xfId="0" applyFont="1" applyFill="1" applyBorder="1"/>
    <xf numFmtId="0" fontId="11" fillId="5" borderId="7" xfId="0" applyFont="1" applyFill="1" applyBorder="1"/>
    <xf numFmtId="0" fontId="12" fillId="0" borderId="0" xfId="0" applyFont="1"/>
    <xf numFmtId="0" fontId="12" fillId="0" borderId="0" xfId="0" applyFont="1" applyFill="1" applyBorder="1"/>
    <xf numFmtId="0" fontId="14" fillId="0" borderId="3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0" xfId="0" applyFont="1"/>
    <xf numFmtId="0" fontId="14" fillId="0" borderId="0" xfId="0" applyFont="1" applyFill="1" applyBorder="1"/>
    <xf numFmtId="0" fontId="15" fillId="0" borderId="0" xfId="0" applyFont="1"/>
    <xf numFmtId="0" fontId="15" fillId="0" borderId="0" xfId="0" applyFont="1" applyFill="1" applyBorder="1"/>
    <xf numFmtId="0" fontId="15" fillId="4" borderId="10" xfId="0" applyFont="1" applyFill="1" applyBorder="1"/>
    <xf numFmtId="0" fontId="15" fillId="4" borderId="1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4" borderId="12" xfId="0" applyFont="1" applyFill="1" applyBorder="1"/>
    <xf numFmtId="0" fontId="15" fillId="4" borderId="0" xfId="0" applyFont="1" applyFill="1" applyBorder="1"/>
    <xf numFmtId="49" fontId="15" fillId="4" borderId="0" xfId="0" applyNumberFormat="1" applyFont="1" applyFill="1" applyBorder="1"/>
    <xf numFmtId="0" fontId="15" fillId="4" borderId="13" xfId="0" applyFont="1" applyFill="1" applyBorder="1"/>
    <xf numFmtId="0" fontId="15" fillId="4" borderId="14" xfId="0" applyFont="1" applyFill="1" applyBorder="1"/>
    <xf numFmtId="0" fontId="15" fillId="4" borderId="14" xfId="0" applyFont="1" applyFill="1" applyBorder="1" applyAlignment="1"/>
    <xf numFmtId="0" fontId="15" fillId="0" borderId="0" xfId="0" applyFont="1" applyBorder="1"/>
    <xf numFmtId="0" fontId="13" fillId="6" borderId="10" xfId="0" applyFont="1" applyFill="1" applyBorder="1"/>
    <xf numFmtId="0" fontId="13" fillId="6" borderId="11" xfId="0" applyFont="1" applyFill="1" applyBorder="1"/>
    <xf numFmtId="0" fontId="15" fillId="6" borderId="11" xfId="0" applyFont="1" applyFill="1" applyBorder="1"/>
    <xf numFmtId="0" fontId="10" fillId="0" borderId="0" xfId="0" applyFont="1" applyFill="1" applyBorder="1"/>
    <xf numFmtId="0" fontId="13" fillId="6" borderId="12" xfId="0" applyFont="1" applyFill="1" applyBorder="1"/>
    <xf numFmtId="0" fontId="13" fillId="6" borderId="0" xfId="0" applyFont="1" applyFill="1" applyBorder="1"/>
    <xf numFmtId="0" fontId="15" fillId="6" borderId="0" xfId="0" applyFont="1" applyFill="1" applyBorder="1"/>
    <xf numFmtId="0" fontId="13" fillId="6" borderId="13" xfId="0" applyFont="1" applyFill="1" applyBorder="1"/>
    <xf numFmtId="0" fontId="13" fillId="6" borderId="14" xfId="0" applyFont="1" applyFill="1" applyBorder="1"/>
    <xf numFmtId="0" fontId="15" fillId="4" borderId="15" xfId="0" applyFont="1" applyFill="1" applyBorder="1"/>
    <xf numFmtId="0" fontId="15" fillId="4" borderId="16" xfId="0" applyFont="1" applyFill="1" applyBorder="1"/>
    <xf numFmtId="0" fontId="15" fillId="4" borderId="19" xfId="0" applyFont="1" applyFill="1" applyBorder="1"/>
    <xf numFmtId="0" fontId="15" fillId="4" borderId="7" xfId="0" applyFont="1" applyFill="1" applyBorder="1"/>
    <xf numFmtId="0" fontId="15" fillId="5" borderId="10" xfId="0" applyFont="1" applyFill="1" applyBorder="1"/>
    <xf numFmtId="0" fontId="15" fillId="5" borderId="11" xfId="0" applyFont="1" applyFill="1" applyBorder="1"/>
    <xf numFmtId="0" fontId="15" fillId="5" borderId="12" xfId="0" applyFont="1" applyFill="1" applyBorder="1"/>
    <xf numFmtId="0" fontId="15" fillId="5" borderId="18" xfId="0" applyFont="1" applyFill="1" applyBorder="1"/>
    <xf numFmtId="0" fontId="15" fillId="5" borderId="20" xfId="0" applyFont="1" applyFill="1" applyBorder="1"/>
    <xf numFmtId="0" fontId="15" fillId="5" borderId="0" xfId="0" applyFont="1" applyFill="1" applyBorder="1"/>
    <xf numFmtId="0" fontId="15" fillId="5" borderId="13" xfId="0" applyFont="1" applyFill="1" applyBorder="1"/>
    <xf numFmtId="0" fontId="15" fillId="5" borderId="14" xfId="0" applyFont="1" applyFill="1" applyBorder="1"/>
    <xf numFmtId="0" fontId="15" fillId="5" borderId="19" xfId="0" applyFont="1" applyFill="1" applyBorder="1"/>
    <xf numFmtId="0" fontId="15" fillId="5" borderId="7" xfId="0" applyFont="1" applyFill="1" applyBorder="1"/>
    <xf numFmtId="0" fontId="14" fillId="0" borderId="0" xfId="0" applyFont="1" applyBorder="1"/>
    <xf numFmtId="0" fontId="16" fillId="7" borderId="21" xfId="0" applyFont="1" applyFill="1" applyBorder="1" applyAlignment="1">
      <alignment horizontal="left"/>
    </xf>
    <xf numFmtId="164" fontId="15" fillId="7" borderId="2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7" fillId="4" borderId="15" xfId="0" applyFont="1" applyFill="1" applyBorder="1" applyAlignment="1">
      <alignment horizontal="center"/>
    </xf>
    <xf numFmtId="0" fontId="17" fillId="4" borderId="13" xfId="0" applyFont="1" applyFill="1" applyBorder="1"/>
    <xf numFmtId="0" fontId="17" fillId="0" borderId="12" xfId="0" applyFont="1" applyBorder="1"/>
    <xf numFmtId="4" fontId="17" fillId="6" borderId="10" xfId="0" applyNumberFormat="1" applyFont="1" applyFill="1" applyBorder="1"/>
    <xf numFmtId="165" fontId="4" fillId="0" borderId="6" xfId="1" applyNumberFormat="1" applyFont="1" applyBorder="1"/>
    <xf numFmtId="164" fontId="2" fillId="3" borderId="6" xfId="1" applyNumberFormat="1" applyFont="1" applyFill="1" applyBorder="1"/>
    <xf numFmtId="0" fontId="2" fillId="3" borderId="6" xfId="1" applyFont="1" applyFill="1" applyBorder="1"/>
    <xf numFmtId="2" fontId="2" fillId="3" borderId="6" xfId="1" applyNumberFormat="1" applyFont="1" applyFill="1" applyBorder="1"/>
    <xf numFmtId="165" fontId="2" fillId="3" borderId="6" xfId="1" applyNumberFormat="1" applyFont="1" applyFill="1" applyBorder="1"/>
    <xf numFmtId="164" fontId="3" fillId="2" borderId="6" xfId="1" applyNumberFormat="1" applyFont="1" applyFill="1" applyBorder="1"/>
    <xf numFmtId="2" fontId="3" fillId="3" borderId="6" xfId="1" applyNumberFormat="1" applyFont="1" applyFill="1" applyBorder="1"/>
    <xf numFmtId="0" fontId="2" fillId="3" borderId="24" xfId="1" applyFont="1" applyFill="1" applyBorder="1" applyAlignment="1">
      <alignment horizontal="right"/>
    </xf>
    <xf numFmtId="0" fontId="2" fillId="3" borderId="4" xfId="1" applyFont="1" applyFill="1" applyBorder="1" applyAlignment="1">
      <alignment horizontal="right"/>
    </xf>
    <xf numFmtId="164" fontId="2" fillId="3" borderId="4" xfId="1" applyNumberFormat="1" applyFont="1" applyFill="1" applyBorder="1" applyAlignment="1">
      <alignment horizontal="right"/>
    </xf>
    <xf numFmtId="0" fontId="2" fillId="3" borderId="25" xfId="1" applyFont="1" applyFill="1" applyBorder="1" applyAlignment="1">
      <alignment horizontal="right"/>
    </xf>
    <xf numFmtId="164" fontId="2" fillId="3" borderId="29" xfId="1" applyNumberFormat="1" applyFont="1" applyFill="1" applyBorder="1"/>
    <xf numFmtId="164" fontId="2" fillId="3" borderId="28" xfId="1" applyNumberFormat="1" applyFont="1" applyFill="1" applyBorder="1"/>
    <xf numFmtId="0" fontId="2" fillId="3" borderId="29" xfId="1" applyFont="1" applyFill="1" applyBorder="1"/>
    <xf numFmtId="0" fontId="2" fillId="3" borderId="28" xfId="1" applyFont="1" applyFill="1" applyBorder="1"/>
    <xf numFmtId="2" fontId="2" fillId="3" borderId="29" xfId="1" applyNumberFormat="1" applyFont="1" applyFill="1" applyBorder="1"/>
    <xf numFmtId="2" fontId="2" fillId="3" borderId="28" xfId="1" applyNumberFormat="1" applyFont="1" applyFill="1" applyBorder="1"/>
    <xf numFmtId="165" fontId="4" fillId="0" borderId="29" xfId="1" applyNumberFormat="1" applyFont="1" applyBorder="1"/>
    <xf numFmtId="165" fontId="4" fillId="0" borderId="28" xfId="1" applyNumberFormat="1" applyFont="1" applyBorder="1"/>
    <xf numFmtId="0" fontId="5" fillId="0" borderId="26" xfId="1" applyFont="1" applyBorder="1"/>
    <xf numFmtId="0" fontId="5" fillId="0" borderId="9" xfId="1" applyFont="1" applyBorder="1"/>
    <xf numFmtId="165" fontId="5" fillId="0" borderId="9" xfId="1" applyNumberFormat="1" applyFont="1" applyBorder="1"/>
    <xf numFmtId="0" fontId="5" fillId="0" borderId="27" xfId="1" applyFont="1" applyBorder="1"/>
    <xf numFmtId="0" fontId="14" fillId="0" borderId="30" xfId="0" applyFont="1" applyBorder="1"/>
    <xf numFmtId="0" fontId="14" fillId="0" borderId="31" xfId="0" applyFont="1" applyBorder="1" applyAlignment="1">
      <alignment horizontal="center" vertical="center"/>
    </xf>
    <xf numFmtId="166" fontId="14" fillId="0" borderId="0" xfId="0" applyNumberFormat="1" applyFont="1" applyFill="1" applyBorder="1" applyAlignment="1">
      <alignment horizontal="right"/>
    </xf>
    <xf numFmtId="166" fontId="14" fillId="0" borderId="0" xfId="0" applyNumberFormat="1" applyFont="1" applyFill="1" applyBorder="1" applyAlignment="1">
      <alignment horizontal="center"/>
    </xf>
    <xf numFmtId="166" fontId="0" fillId="0" borderId="0" xfId="0" applyNumberFormat="1" applyFont="1" applyFill="1" applyBorder="1" applyAlignment="1">
      <alignment horizontal="right"/>
    </xf>
    <xf numFmtId="166" fontId="0" fillId="0" borderId="0" xfId="0" applyNumberFormat="1" applyFill="1" applyBorder="1"/>
    <xf numFmtId="166" fontId="0" fillId="0" borderId="0" xfId="0" applyNumberFormat="1"/>
    <xf numFmtId="22" fontId="0" fillId="5" borderId="33" xfId="0" applyNumberFormat="1" applyFill="1" applyBorder="1" applyAlignment="1">
      <alignment horizontal="center" vertical="center"/>
    </xf>
    <xf numFmtId="22" fontId="0" fillId="5" borderId="26" xfId="0" applyNumberFormat="1" applyFill="1" applyBorder="1" applyAlignment="1">
      <alignment horizontal="center" vertical="center"/>
    </xf>
    <xf numFmtId="0" fontId="3" fillId="5" borderId="35" xfId="1" applyFont="1" applyFill="1" applyBorder="1"/>
    <xf numFmtId="22" fontId="0" fillId="5" borderId="36" xfId="0" applyNumberFormat="1" applyFill="1" applyBorder="1" applyAlignment="1">
      <alignment horizontal="center" vertical="center"/>
    </xf>
    <xf numFmtId="0" fontId="3" fillId="5" borderId="2" xfId="1" applyFont="1" applyFill="1" applyBorder="1"/>
    <xf numFmtId="0" fontId="3" fillId="6" borderId="2" xfId="1" applyFont="1" applyFill="1" applyBorder="1"/>
    <xf numFmtId="0" fontId="1" fillId="0" borderId="37" xfId="0" applyFont="1" applyFill="1" applyBorder="1"/>
    <xf numFmtId="0" fontId="1" fillId="0" borderId="37" xfId="0" applyFont="1" applyFill="1" applyBorder="1" applyAlignment="1">
      <alignment horizontal="center"/>
    </xf>
    <xf numFmtId="0" fontId="0" fillId="0" borderId="37" xfId="0" applyFill="1" applyBorder="1"/>
    <xf numFmtId="0" fontId="0" fillId="0" borderId="37" xfId="0" applyBorder="1"/>
    <xf numFmtId="0" fontId="3" fillId="6" borderId="37" xfId="1" applyFont="1" applyFill="1" applyBorder="1"/>
    <xf numFmtId="22" fontId="0" fillId="6" borderId="33" xfId="0" applyNumberFormat="1" applyFill="1" applyBorder="1" applyAlignment="1">
      <alignment horizontal="center" vertical="center"/>
    </xf>
    <xf numFmtId="0" fontId="3" fillId="6" borderId="38" xfId="1" applyFont="1" applyFill="1" applyBorder="1"/>
    <xf numFmtId="0" fontId="3" fillId="6" borderId="2" xfId="1" applyFont="1" applyFill="1" applyBorder="1" applyAlignment="1">
      <alignment horizontal="center"/>
    </xf>
    <xf numFmtId="22" fontId="7" fillId="6" borderId="33" xfId="0" applyNumberFormat="1" applyFont="1" applyFill="1" applyBorder="1" applyAlignment="1">
      <alignment horizontal="center" vertical="center"/>
    </xf>
    <xf numFmtId="22" fontId="0" fillId="6" borderId="36" xfId="0" applyNumberFormat="1" applyFill="1" applyBorder="1" applyAlignment="1">
      <alignment horizontal="center" vertical="center"/>
    </xf>
    <xf numFmtId="22" fontId="0" fillId="6" borderId="26" xfId="0" applyNumberFormat="1" applyFill="1" applyBorder="1" applyAlignment="1">
      <alignment horizontal="center" vertical="center"/>
    </xf>
    <xf numFmtId="0" fontId="3" fillId="5" borderId="17" xfId="1" applyFont="1" applyFill="1" applyBorder="1"/>
    <xf numFmtId="22" fontId="0" fillId="5" borderId="40" xfId="0" applyNumberFormat="1" applyFill="1" applyBorder="1" applyAlignment="1">
      <alignment horizontal="center" vertical="center"/>
    </xf>
    <xf numFmtId="0" fontId="2" fillId="3" borderId="41" xfId="1" applyFont="1" applyFill="1" applyBorder="1" applyAlignment="1">
      <alignment horizontal="right"/>
    </xf>
    <xf numFmtId="164" fontId="2" fillId="3" borderId="15" xfId="1" applyNumberFormat="1" applyFont="1" applyFill="1" applyBorder="1"/>
    <xf numFmtId="0" fontId="2" fillId="3" borderId="15" xfId="1" applyFont="1" applyFill="1" applyBorder="1"/>
    <xf numFmtId="2" fontId="2" fillId="3" borderId="15" xfId="1" applyNumberFormat="1" applyFont="1" applyFill="1" applyBorder="1"/>
    <xf numFmtId="165" fontId="4" fillId="0" borderId="15" xfId="1" applyNumberFormat="1" applyFont="1" applyBorder="1"/>
    <xf numFmtId="0" fontId="5" fillId="0" borderId="42" xfId="1" applyFont="1" applyBorder="1"/>
    <xf numFmtId="22" fontId="0" fillId="6" borderId="35" xfId="0" applyNumberFormat="1" applyFill="1" applyBorder="1" applyAlignment="1">
      <alignment horizontal="center" vertical="center"/>
    </xf>
    <xf numFmtId="0" fontId="15" fillId="4" borderId="46" xfId="0" applyFont="1" applyFill="1" applyBorder="1"/>
    <xf numFmtId="164" fontId="9" fillId="4" borderId="34" xfId="0" applyNumberFormat="1" applyFont="1" applyFill="1" applyBorder="1"/>
    <xf numFmtId="0" fontId="15" fillId="4" borderId="47" xfId="0" applyFont="1" applyFill="1" applyBorder="1"/>
    <xf numFmtId="164" fontId="9" fillId="0" borderId="34" xfId="0" applyNumberFormat="1" applyFont="1" applyFill="1" applyBorder="1"/>
    <xf numFmtId="0" fontId="15" fillId="0" borderId="47" xfId="0" applyFont="1" applyBorder="1"/>
    <xf numFmtId="164" fontId="9" fillId="6" borderId="48" xfId="0" applyNumberFormat="1" applyFont="1" applyFill="1" applyBorder="1"/>
    <xf numFmtId="0" fontId="15" fillId="6" borderId="49" xfId="0" applyFont="1" applyFill="1" applyBorder="1"/>
    <xf numFmtId="164" fontId="9" fillId="6" borderId="34" xfId="0" applyNumberFormat="1" applyFont="1" applyFill="1" applyBorder="1"/>
    <xf numFmtId="0" fontId="15" fillId="6" borderId="47" xfId="0" applyFont="1" applyFill="1" applyBorder="1"/>
    <xf numFmtId="164" fontId="9" fillId="6" borderId="33" xfId="0" applyNumberFormat="1" applyFont="1" applyFill="1" applyBorder="1"/>
    <xf numFmtId="0" fontId="15" fillId="6" borderId="39" xfId="0" applyFont="1" applyFill="1" applyBorder="1"/>
    <xf numFmtId="0" fontId="15" fillId="6" borderId="50" xfId="0" applyFont="1" applyFill="1" applyBorder="1"/>
    <xf numFmtId="22" fontId="0" fillId="6" borderId="51" xfId="0" applyNumberFormat="1" applyFill="1" applyBorder="1" applyAlignment="1">
      <alignment horizontal="center" vertical="center"/>
    </xf>
    <xf numFmtId="0" fontId="3" fillId="6" borderId="43" xfId="0" applyFont="1" applyFill="1" applyBorder="1"/>
    <xf numFmtId="0" fontId="15" fillId="4" borderId="44" xfId="0" applyFont="1" applyFill="1" applyBorder="1" applyAlignment="1">
      <alignment horizontal="center"/>
    </xf>
    <xf numFmtId="0" fontId="15" fillId="4" borderId="45" xfId="0" applyFont="1" applyFill="1" applyBorder="1" applyAlignment="1">
      <alignment horizontal="center"/>
    </xf>
    <xf numFmtId="164" fontId="15" fillId="7" borderId="7" xfId="0" applyNumberFormat="1" applyFont="1" applyFill="1" applyBorder="1" applyAlignment="1">
      <alignment horizontal="left"/>
    </xf>
    <xf numFmtId="0" fontId="3" fillId="6" borderId="39" xfId="1" applyFont="1" applyFill="1" applyBorder="1"/>
    <xf numFmtId="0" fontId="3" fillId="5" borderId="51" xfId="1" applyFont="1" applyFill="1" applyBorder="1"/>
    <xf numFmtId="0" fontId="3" fillId="5" borderId="32" xfId="1" applyFont="1" applyFill="1" applyBorder="1"/>
    <xf numFmtId="0" fontId="0" fillId="0" borderId="0" xfId="0" applyFill="1" applyBorder="1" applyAlignment="1">
      <alignment horizontal="center"/>
    </xf>
    <xf numFmtId="0" fontId="22" fillId="8" borderId="53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8" borderId="35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0" xfId="0" applyFont="1" applyFill="1" applyBorder="1" applyAlignment="1">
      <alignment horizontal="center"/>
    </xf>
    <xf numFmtId="164" fontId="9" fillId="0" borderId="0" xfId="0" applyNumberFormat="1" applyFont="1" applyFill="1" applyBorder="1"/>
    <xf numFmtId="0" fontId="3" fillId="0" borderId="0" xfId="1" applyFont="1" applyFill="1" applyBorder="1"/>
    <xf numFmtId="0" fontId="3" fillId="0" borderId="0" xfId="1" applyFont="1" applyFill="1" applyBorder="1" applyAlignment="1">
      <alignment horizontal="center"/>
    </xf>
    <xf numFmtId="0" fontId="21" fillId="0" borderId="0" xfId="1" applyFont="1" applyFill="1" applyBorder="1"/>
    <xf numFmtId="22" fontId="0" fillId="0" borderId="0" xfId="0" applyNumberFormat="1" applyFill="1" applyBorder="1" applyAlignment="1">
      <alignment horizontal="center" vertical="center"/>
    </xf>
    <xf numFmtId="22" fontId="20" fillId="0" borderId="0" xfId="0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4" fontId="2" fillId="0" borderId="0" xfId="1" applyNumberFormat="1" applyFont="1" applyFill="1" applyBorder="1"/>
    <xf numFmtId="164" fontId="3" fillId="0" borderId="0" xfId="1" applyNumberFormat="1" applyFont="1" applyFill="1" applyBorder="1"/>
    <xf numFmtId="0" fontId="2" fillId="0" borderId="0" xfId="1" applyFont="1" applyFill="1" applyBorder="1"/>
    <xf numFmtId="165" fontId="2" fillId="0" borderId="0" xfId="1" applyNumberFormat="1" applyFont="1" applyFill="1" applyBorder="1"/>
    <xf numFmtId="2" fontId="2" fillId="0" borderId="0" xfId="1" applyNumberFormat="1" applyFont="1" applyFill="1" applyBorder="1"/>
    <xf numFmtId="2" fontId="3" fillId="0" borderId="0" xfId="1" applyNumberFormat="1" applyFont="1" applyFill="1" applyBorder="1"/>
    <xf numFmtId="165" fontId="4" fillId="0" borderId="0" xfId="1" applyNumberFormat="1" applyFont="1" applyFill="1" applyBorder="1"/>
    <xf numFmtId="0" fontId="5" fillId="0" borderId="0" xfId="1" applyFont="1" applyFill="1" applyBorder="1"/>
    <xf numFmtId="165" fontId="5" fillId="0" borderId="0" xfId="1" applyNumberFormat="1" applyFont="1" applyFill="1" applyBorder="1"/>
    <xf numFmtId="0" fontId="6" fillId="0" borderId="0" xfId="0" applyFont="1" applyFill="1" applyBorder="1"/>
    <xf numFmtId="49" fontId="15" fillId="0" borderId="0" xfId="0" applyNumberFormat="1" applyFont="1" applyFill="1" applyBorder="1"/>
    <xf numFmtId="0" fontId="17" fillId="0" borderId="0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0" xfId="0" applyFont="1" applyFill="1" applyBorder="1"/>
    <xf numFmtId="0" fontId="13" fillId="0" borderId="0" xfId="0" applyFont="1" applyFill="1" applyBorder="1"/>
    <xf numFmtId="4" fontId="17" fillId="0" borderId="0" xfId="0" applyNumberFormat="1" applyFont="1" applyFill="1" applyBorder="1"/>
    <xf numFmtId="4" fontId="8" fillId="0" borderId="0" xfId="0" applyNumberFormat="1" applyFont="1" applyFill="1" applyBorder="1"/>
    <xf numFmtId="0" fontId="16" fillId="0" borderId="0" xfId="0" applyFont="1" applyFill="1" applyBorder="1" applyAlignment="1">
      <alignment horizontal="left"/>
    </xf>
    <xf numFmtId="0" fontId="11" fillId="0" borderId="0" xfId="0" applyFont="1" applyFill="1" applyBorder="1"/>
    <xf numFmtId="164" fontId="15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4" fontId="8" fillId="4" borderId="13" xfId="0" applyNumberFormat="1" applyFont="1" applyFill="1" applyBorder="1"/>
    <xf numFmtId="0" fontId="11" fillId="5" borderId="12" xfId="0" applyFont="1" applyFill="1" applyBorder="1"/>
    <xf numFmtId="0" fontId="11" fillId="5" borderId="13" xfId="0" applyFont="1" applyFill="1" applyBorder="1"/>
    <xf numFmtId="0" fontId="23" fillId="4" borderId="0" xfId="0" applyFont="1" applyFill="1" applyBorder="1" applyAlignment="1">
      <alignment horizontal="center"/>
    </xf>
    <xf numFmtId="0" fontId="23" fillId="4" borderId="0" xfId="0" applyFont="1" applyFill="1" applyBorder="1"/>
    <xf numFmtId="0" fontId="23" fillId="0" borderId="0" xfId="0" applyFont="1" applyBorder="1"/>
    <xf numFmtId="4" fontId="23" fillId="6" borderId="11" xfId="0" applyNumberFormat="1" applyFont="1" applyFill="1" applyBorder="1"/>
    <xf numFmtId="4" fontId="23" fillId="6" borderId="0" xfId="0" applyNumberFormat="1" applyFont="1" applyFill="1" applyBorder="1"/>
    <xf numFmtId="0" fontId="23" fillId="4" borderId="15" xfId="0" applyFont="1" applyFill="1" applyBorder="1" applyAlignment="1">
      <alignment horizontal="center"/>
    </xf>
    <xf numFmtId="0" fontId="23" fillId="4" borderId="13" xfId="0" applyFont="1" applyFill="1" applyBorder="1"/>
    <xf numFmtId="0" fontId="23" fillId="0" borderId="12" xfId="0" applyFont="1" applyBorder="1"/>
    <xf numFmtId="4" fontId="23" fillId="6" borderId="10" xfId="0" applyNumberFormat="1" applyFont="1" applyFill="1" applyBorder="1"/>
    <xf numFmtId="2" fontId="15" fillId="0" borderId="0" xfId="0" applyNumberFormat="1" applyFont="1" applyFill="1" applyBorder="1"/>
    <xf numFmtId="2" fontId="15" fillId="0" borderId="0" xfId="0" applyNumberFormat="1" applyFont="1" applyFill="1" applyBorder="1" applyAlignment="1">
      <alignment horizontal="center"/>
    </xf>
    <xf numFmtId="165" fontId="15" fillId="0" borderId="0" xfId="0" applyNumberFormat="1" applyFont="1"/>
    <xf numFmtId="165" fontId="15" fillId="0" borderId="0" xfId="0" applyNumberFormat="1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65" fontId="0" fillId="0" borderId="29" xfId="0" applyNumberFormat="1" applyBorder="1" applyAlignment="1">
      <alignment horizontal="center" vertical="center"/>
    </xf>
    <xf numFmtId="165" fontId="0" fillId="0" borderId="28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2" fontId="21" fillId="0" borderId="27" xfId="0" applyNumberFormat="1" applyFont="1" applyBorder="1" applyAlignment="1">
      <alignment horizontal="center" vertical="center"/>
    </xf>
    <xf numFmtId="0" fontId="12" fillId="0" borderId="10" xfId="0" applyFont="1" applyBorder="1"/>
    <xf numFmtId="0" fontId="12" fillId="0" borderId="11" xfId="0" applyFont="1" applyBorder="1"/>
    <xf numFmtId="0" fontId="12" fillId="0" borderId="54" xfId="0" applyFont="1" applyBorder="1"/>
    <xf numFmtId="0" fontId="0" fillId="0" borderId="13" xfId="0" applyBorder="1"/>
    <xf numFmtId="0" fontId="0" fillId="0" borderId="14" xfId="0" applyBorder="1"/>
    <xf numFmtId="0" fontId="0" fillId="0" borderId="19" xfId="0" applyBorder="1"/>
    <xf numFmtId="164" fontId="0" fillId="0" borderId="0" xfId="0" applyNumberFormat="1" applyFill="1" applyBorder="1"/>
    <xf numFmtId="0" fontId="18" fillId="0" borderId="1" xfId="0" applyFont="1" applyBorder="1"/>
    <xf numFmtId="0" fontId="19" fillId="0" borderId="17" xfId="0" applyFont="1" applyBorder="1"/>
    <xf numFmtId="0" fontId="22" fillId="8" borderId="52" xfId="0" applyFont="1" applyFill="1" applyBorder="1" applyAlignment="1">
      <alignment horizontal="center"/>
    </xf>
    <xf numFmtId="0" fontId="22" fillId="8" borderId="53" xfId="0" applyFont="1" applyFill="1" applyBorder="1" applyAlignment="1">
      <alignment horizontal="center"/>
    </xf>
    <xf numFmtId="0" fontId="22" fillId="8" borderId="37" xfId="0" applyFont="1" applyFill="1" applyBorder="1" applyAlignment="1">
      <alignment horizontal="center"/>
    </xf>
    <xf numFmtId="0" fontId="18" fillId="0" borderId="0" xfId="0" applyFont="1" applyFill="1" applyBorder="1"/>
    <xf numFmtId="0" fontId="19" fillId="0" borderId="0" xfId="0" applyFont="1" applyFill="1" applyBorder="1"/>
    <xf numFmtId="0" fontId="15" fillId="0" borderId="0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2F000000}"/>
  </cellStyles>
  <dxfs count="988"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  <dxf>
      <font>
        <condense val="0"/>
        <extend val="0"/>
        <color indexed="53"/>
      </font>
    </dxf>
    <dxf>
      <font>
        <condense val="0"/>
        <extend val="0"/>
        <color indexed="13"/>
      </font>
    </dxf>
    <dxf>
      <font>
        <condense val="0"/>
        <extend val="0"/>
        <color indexed="17"/>
      </font>
    </dxf>
  </dxfs>
  <tableStyles count="0" defaultTableStyle="TableStyleMedium2" defaultPivotStyle="PivotStyleLight16"/>
  <colors>
    <mruColors>
      <color rgb="FFFF99FF"/>
      <color rgb="FFFF6600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2000" b="1"/>
              <a:t>Ptot cumulés Sierroz</a:t>
            </a:r>
            <a:r>
              <a:rPr lang="fr-FR" sz="2000" b="1" baseline="0"/>
              <a:t> 2017</a:t>
            </a:r>
            <a:endParaRPr lang="fr-FR" sz="2000" b="1"/>
          </a:p>
        </c:rich>
      </c:tx>
      <c:layout>
        <c:manualLayout>
          <c:xMode val="edge"/>
          <c:yMode val="edge"/>
          <c:x val="0.42886170485373321"/>
          <c:y val="1.36022702437816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6027553535836789E-2"/>
          <c:y val="9.0294593520985122E-2"/>
          <c:w val="0.91119397504120625"/>
          <c:h val="0.8005616046689987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'Analyses SIERROZ'!$C$2:$BC$2</c:f>
              <c:numCache>
                <c:formatCode>m/d/yyyy\ h:mm</c:formatCode>
                <c:ptCount val="53"/>
                <c:pt idx="0">
                  <c:v>43101.004166666666</c:v>
                </c:pt>
                <c:pt idx="1">
                  <c:v>43102.926041666666</c:v>
                </c:pt>
                <c:pt idx="2">
                  <c:v>43104.083333333336</c:v>
                </c:pt>
                <c:pt idx="3">
                  <c:v>43105.421875</c:v>
                </c:pt>
                <c:pt idx="4">
                  <c:v>43116.456944444442</c:v>
                </c:pt>
                <c:pt idx="5">
                  <c:v>43118.484375</c:v>
                </c:pt>
                <c:pt idx="6">
                  <c:v>43120.51666666667</c:v>
                </c:pt>
                <c:pt idx="7">
                  <c:v>43122.383333333331</c:v>
                </c:pt>
                <c:pt idx="8">
                  <c:v>43125.228124999994</c:v>
                </c:pt>
                <c:pt idx="9">
                  <c:v>43131.479166666672</c:v>
                </c:pt>
                <c:pt idx="10">
                  <c:v>43134.48541666667</c:v>
                </c:pt>
                <c:pt idx="11">
                  <c:v>43148.379166666666</c:v>
                </c:pt>
                <c:pt idx="12">
                  <c:v>43150.471875000003</c:v>
                </c:pt>
                <c:pt idx="13">
                  <c:v>43163.425000000003</c:v>
                </c:pt>
                <c:pt idx="14">
                  <c:v>43166.5</c:v>
                </c:pt>
                <c:pt idx="15">
                  <c:v>43171.433333333334</c:v>
                </c:pt>
                <c:pt idx="16">
                  <c:v>43173.77916666666</c:v>
                </c:pt>
                <c:pt idx="17">
                  <c:v>43177.324999999997</c:v>
                </c:pt>
                <c:pt idx="18">
                  <c:v>43189.841666666667</c:v>
                </c:pt>
                <c:pt idx="19">
                  <c:v>43193.183333333334</c:v>
                </c:pt>
                <c:pt idx="20">
                  <c:v>43215.458333333336</c:v>
                </c:pt>
                <c:pt idx="21">
                  <c:v>43232.96597222222</c:v>
                </c:pt>
                <c:pt idx="22">
                  <c:v>43234.541666666664</c:v>
                </c:pt>
                <c:pt idx="23">
                  <c:v>43235.597222222219</c:v>
                </c:pt>
                <c:pt idx="24">
                  <c:v>43244.64166666667</c:v>
                </c:pt>
                <c:pt idx="25">
                  <c:v>43245.46597222222</c:v>
                </c:pt>
                <c:pt idx="26">
                  <c:v>43255.783333333333</c:v>
                </c:pt>
                <c:pt idx="27">
                  <c:v>43265.271527777775</c:v>
                </c:pt>
                <c:pt idx="28">
                  <c:v>43278.333333333336</c:v>
                </c:pt>
                <c:pt idx="29">
                  <c:v>43285.14166666667</c:v>
                </c:pt>
                <c:pt idx="30">
                  <c:v>43287.433333333334</c:v>
                </c:pt>
                <c:pt idx="31">
                  <c:v>43321.425000000003</c:v>
                </c:pt>
                <c:pt idx="32">
                  <c:v>43285.14166666667</c:v>
                </c:pt>
                <c:pt idx="33">
                  <c:v>43325.416666666664</c:v>
                </c:pt>
                <c:pt idx="34">
                  <c:v>43327.908333333333</c:v>
                </c:pt>
                <c:pt idx="35">
                  <c:v>43345.574999999997</c:v>
                </c:pt>
                <c:pt idx="36">
                  <c:v>43346.416666666664</c:v>
                </c:pt>
                <c:pt idx="37">
                  <c:v>43356.416666666664</c:v>
                </c:pt>
                <c:pt idx="38">
                  <c:v>43373.415972222225</c:v>
                </c:pt>
                <c:pt idx="39">
                  <c:v>43375.491666666669</c:v>
                </c:pt>
                <c:pt idx="40">
                  <c:v>43400</c:v>
                </c:pt>
                <c:pt idx="41">
                  <c:v>43400.407638888886</c:v>
                </c:pt>
                <c:pt idx="42">
                  <c:v>43406.625</c:v>
                </c:pt>
                <c:pt idx="43">
                  <c:v>43411.89166666667</c:v>
                </c:pt>
                <c:pt idx="44">
                  <c:v>43413.106944444444</c:v>
                </c:pt>
                <c:pt idx="45">
                  <c:v>43419.432638888888</c:v>
                </c:pt>
                <c:pt idx="46">
                  <c:v>43427.634722222225</c:v>
                </c:pt>
                <c:pt idx="47">
                  <c:v>43428.433333333334</c:v>
                </c:pt>
                <c:pt idx="48">
                  <c:v>43436.424305555556</c:v>
                </c:pt>
                <c:pt idx="49">
                  <c:v>43437.428472222222</c:v>
                </c:pt>
                <c:pt idx="50">
                  <c:v>43444.307638888888</c:v>
                </c:pt>
                <c:pt idx="51">
                  <c:v>43455.524305555555</c:v>
                </c:pt>
                <c:pt idx="52">
                  <c:v>43459.549305555556</c:v>
                </c:pt>
              </c:numCache>
            </c:numRef>
          </c:cat>
          <c:val>
            <c:numRef>
              <c:f>'Analyses SIERROZ'!$C$29:$BC$29</c:f>
              <c:numCache>
                <c:formatCode>General</c:formatCode>
                <c:ptCount val="53"/>
                <c:pt idx="0">
                  <c:v>628897.87800073205</c:v>
                </c:pt>
                <c:pt idx="1">
                  <c:v>1052268.2568010897</c:v>
                </c:pt>
                <c:pt idx="2">
                  <c:v>5372307.5086042099</c:v>
                </c:pt>
                <c:pt idx="3">
                  <c:v>7971280.2302535772</c:v>
                </c:pt>
                <c:pt idx="4">
                  <c:v>8648211.7515297066</c:v>
                </c:pt>
                <c:pt idx="5">
                  <c:v>8911262.2755292598</c:v>
                </c:pt>
                <c:pt idx="6">
                  <c:v>10492110.81153354</c:v>
                </c:pt>
                <c:pt idx="7">
                  <c:v>13793828.036862239</c:v>
                </c:pt>
                <c:pt idx="8">
                  <c:v>14361906.782711802</c:v>
                </c:pt>
                <c:pt idx="9">
                  <c:v>14813638.136711048</c:v>
                </c:pt>
                <c:pt idx="10">
                  <c:v>15464143.693511426</c:v>
                </c:pt>
                <c:pt idx="11">
                  <c:v>15795282.031511424</c:v>
                </c:pt>
                <c:pt idx="12">
                  <c:v>16284648.931511637</c:v>
                </c:pt>
                <c:pt idx="13">
                  <c:v>16563428.9319115</c:v>
                </c:pt>
                <c:pt idx="14">
                  <c:v>16695667.199111419</c:v>
                </c:pt>
                <c:pt idx="15">
                  <c:v>16773387.529361295</c:v>
                </c:pt>
                <c:pt idx="16">
                  <c:v>17290455.202961009</c:v>
                </c:pt>
                <c:pt idx="17">
                  <c:v>17747784.163960569</c:v>
                </c:pt>
                <c:pt idx="18">
                  <c:v>21501515.287969112</c:v>
                </c:pt>
                <c:pt idx="19">
                  <c:v>22169523.847969245</c:v>
                </c:pt>
                <c:pt idx="20">
                  <c:v>22302376.852969181</c:v>
                </c:pt>
                <c:pt idx="21">
                  <c:v>22355283.892969087</c:v>
                </c:pt>
                <c:pt idx="22">
                  <c:v>22367821.393369086</c:v>
                </c:pt>
                <c:pt idx="23">
                  <c:v>22426678.981369108</c:v>
                </c:pt>
                <c:pt idx="24">
                  <c:v>22427838.757369097</c:v>
                </c:pt>
                <c:pt idx="25">
                  <c:v>22575838.025569052</c:v>
                </c:pt>
                <c:pt idx="26">
                  <c:v>23023827.484969094</c:v>
                </c:pt>
                <c:pt idx="27">
                  <c:v>23104607.456569135</c:v>
                </c:pt>
                <c:pt idx="28">
                  <c:v>23141082.577369098</c:v>
                </c:pt>
                <c:pt idx="29">
                  <c:v>23147393.281369116</c:v>
                </c:pt>
                <c:pt idx="30">
                  <c:v>23185969.153369088</c:v>
                </c:pt>
                <c:pt idx="31">
                  <c:v>23201056.972969186</c:v>
                </c:pt>
                <c:pt idx="32">
                  <c:v>23203789.732969183</c:v>
                </c:pt>
                <c:pt idx="33">
                  <c:v>23232682.456969392</c:v>
                </c:pt>
                <c:pt idx="34">
                  <c:v>23242896.748969395</c:v>
                </c:pt>
                <c:pt idx="35">
                  <c:v>23243146.272169396</c:v>
                </c:pt>
                <c:pt idx="36">
                  <c:v>23249782.611169387</c:v>
                </c:pt>
                <c:pt idx="37">
                  <c:v>23262019.644769374</c:v>
                </c:pt>
                <c:pt idx="38">
                  <c:v>23263811.519569363</c:v>
                </c:pt>
                <c:pt idx="39">
                  <c:v>23285233.783969358</c:v>
                </c:pt>
                <c:pt idx="40">
                  <c:v>23286499.770769358</c:v>
                </c:pt>
                <c:pt idx="41">
                  <c:v>23316633.027169321</c:v>
                </c:pt>
                <c:pt idx="42">
                  <c:v>23326365.28696933</c:v>
                </c:pt>
                <c:pt idx="43">
                  <c:v>23361030.811969224</c:v>
                </c:pt>
                <c:pt idx="44">
                  <c:v>23366391.730369229</c:v>
                </c:pt>
                <c:pt idx="45">
                  <c:v>23372611.723969229</c:v>
                </c:pt>
                <c:pt idx="46">
                  <c:v>23437432.648969103</c:v>
                </c:pt>
                <c:pt idx="47">
                  <c:v>23448289.212169092</c:v>
                </c:pt>
                <c:pt idx="48">
                  <c:v>23569153.586568933</c:v>
                </c:pt>
                <c:pt idx="49">
                  <c:v>24118924.472569142</c:v>
                </c:pt>
                <c:pt idx="50">
                  <c:v>24410426.634168833</c:v>
                </c:pt>
                <c:pt idx="51">
                  <c:v>24650706.909168828</c:v>
                </c:pt>
                <c:pt idx="52">
                  <c:v>24764100.875568792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FA-409E-8E61-DE0F2A4DF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033295"/>
        <c:axId val="342065935"/>
      </c:lineChart>
      <c:dateAx>
        <c:axId val="81033295"/>
        <c:scaling>
          <c:orientation val="minMax"/>
        </c:scaling>
        <c:delete val="0"/>
        <c:axPos val="b"/>
        <c:numFmt formatCode="[$-40C]d\-mmm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42065935"/>
        <c:crosses val="autoZero"/>
        <c:auto val="1"/>
        <c:lblOffset val="100"/>
        <c:baseTimeUnit val="days"/>
      </c:dateAx>
      <c:valAx>
        <c:axId val="342065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10332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2000" b="1"/>
              <a:t>Ptot cumulés Sierroz</a:t>
            </a:r>
            <a:r>
              <a:rPr lang="fr-FR" sz="2000" b="1" baseline="0"/>
              <a:t> 2017</a:t>
            </a:r>
            <a:endParaRPr lang="fr-FR" sz="2000" b="1"/>
          </a:p>
        </c:rich>
      </c:tx>
      <c:layout>
        <c:manualLayout>
          <c:xMode val="edge"/>
          <c:yMode val="edge"/>
          <c:x val="0.42886170485373321"/>
          <c:y val="1.36022702437816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6027553535836789E-2"/>
          <c:y val="9.0294593520985122E-2"/>
          <c:w val="0.91119397504120625"/>
          <c:h val="0.8005616046689987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'Temps pluie SIERROZ'!$C$2:$R$2</c:f>
              <c:numCache>
                <c:formatCode>m/d/yyyy\ h:mm</c:formatCode>
                <c:ptCount val="16"/>
                <c:pt idx="0">
                  <c:v>43101.004166666666</c:v>
                </c:pt>
                <c:pt idx="1">
                  <c:v>43102.926041666666</c:v>
                </c:pt>
                <c:pt idx="2">
                  <c:v>43104.083333333336</c:v>
                </c:pt>
                <c:pt idx="3">
                  <c:v>43105.421875</c:v>
                </c:pt>
                <c:pt idx="4">
                  <c:v>43116.456944444442</c:v>
                </c:pt>
                <c:pt idx="5">
                  <c:v>43120.51666666667</c:v>
                </c:pt>
                <c:pt idx="6">
                  <c:v>43122.383333333331</c:v>
                </c:pt>
                <c:pt idx="7">
                  <c:v>43131.479166666672</c:v>
                </c:pt>
                <c:pt idx="8">
                  <c:v>43189.841666666667</c:v>
                </c:pt>
                <c:pt idx="9">
                  <c:v>43232.96597222222</c:v>
                </c:pt>
                <c:pt idx="10">
                  <c:v>43245.46597222222</c:v>
                </c:pt>
                <c:pt idx="11">
                  <c:v>43321.425000000003</c:v>
                </c:pt>
                <c:pt idx="12">
                  <c:v>43325.416666666664</c:v>
                </c:pt>
                <c:pt idx="13">
                  <c:v>43411.89166666667</c:v>
                </c:pt>
                <c:pt idx="14">
                  <c:v>43427.634722222225</c:v>
                </c:pt>
                <c:pt idx="15">
                  <c:v>43436.424305555556</c:v>
                </c:pt>
              </c:numCache>
            </c:numRef>
          </c:cat>
          <c:val>
            <c:numRef>
              <c:f>'Temps pluie SIERROZ'!$C$29:$R$29</c:f>
              <c:numCache>
                <c:formatCode>General</c:formatCode>
                <c:ptCount val="16"/>
                <c:pt idx="0">
                  <c:v>628897.87800073205</c:v>
                </c:pt>
                <c:pt idx="1">
                  <c:v>1052268.2568010897</c:v>
                </c:pt>
                <c:pt idx="2">
                  <c:v>5372307.5086042099</c:v>
                </c:pt>
                <c:pt idx="3">
                  <c:v>7971280.2302535772</c:v>
                </c:pt>
                <c:pt idx="4">
                  <c:v>8648211.7515297066</c:v>
                </c:pt>
                <c:pt idx="5">
                  <c:v>10229060.287533987</c:v>
                </c:pt>
                <c:pt idx="6">
                  <c:v>13530777.512862686</c:v>
                </c:pt>
                <c:pt idx="7">
                  <c:v>13982508.866861932</c:v>
                </c:pt>
                <c:pt idx="8">
                  <c:v>17736239.990870476</c:v>
                </c:pt>
                <c:pt idx="9">
                  <c:v>17789147.030870382</c:v>
                </c:pt>
                <c:pt idx="10">
                  <c:v>17937146.299070336</c:v>
                </c:pt>
                <c:pt idx="11">
                  <c:v>17952234.118670434</c:v>
                </c:pt>
                <c:pt idx="12">
                  <c:v>17981126.842670642</c:v>
                </c:pt>
                <c:pt idx="13">
                  <c:v>18015792.367670536</c:v>
                </c:pt>
                <c:pt idx="14">
                  <c:v>18080613.29267041</c:v>
                </c:pt>
                <c:pt idx="15">
                  <c:v>18201477.667070251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AE-4668-9287-37D73C8D9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033295"/>
        <c:axId val="342065935"/>
      </c:lineChart>
      <c:dateAx>
        <c:axId val="81033295"/>
        <c:scaling>
          <c:orientation val="minMax"/>
        </c:scaling>
        <c:delete val="0"/>
        <c:axPos val="b"/>
        <c:numFmt formatCode="[$-40C]d\-mmm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42065935"/>
        <c:crosses val="autoZero"/>
        <c:auto val="1"/>
        <c:lblOffset val="100"/>
        <c:baseTimeUnit val="days"/>
      </c:dateAx>
      <c:valAx>
        <c:axId val="342065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10332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25" r="0.25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2000" b="1"/>
              <a:t>Ptot cumulés Sierroz</a:t>
            </a:r>
            <a:r>
              <a:rPr lang="fr-FR" sz="2000" b="1" baseline="0"/>
              <a:t> 2017</a:t>
            </a:r>
            <a:endParaRPr lang="fr-FR" sz="2000" b="1"/>
          </a:p>
        </c:rich>
      </c:tx>
      <c:layout>
        <c:manualLayout>
          <c:xMode val="edge"/>
          <c:yMode val="edge"/>
          <c:x val="0.42886170485373321"/>
          <c:y val="1.36022702437816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6027553535836789E-2"/>
          <c:y val="9.0294593520985122E-2"/>
          <c:w val="0.91119397504120625"/>
          <c:h val="0.8005616046689987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'Analyses SIERROZ'!$C$2:$AD$2</c:f>
              <c:numCache>
                <c:formatCode>m/d/yyyy\ h:mm</c:formatCode>
                <c:ptCount val="28"/>
                <c:pt idx="0">
                  <c:v>43101.004166666666</c:v>
                </c:pt>
                <c:pt idx="1">
                  <c:v>43102.926041666666</c:v>
                </c:pt>
                <c:pt idx="2">
                  <c:v>43104.083333333336</c:v>
                </c:pt>
                <c:pt idx="3">
                  <c:v>43105.421875</c:v>
                </c:pt>
                <c:pt idx="4">
                  <c:v>43116.456944444442</c:v>
                </c:pt>
                <c:pt idx="5">
                  <c:v>43118.484375</c:v>
                </c:pt>
                <c:pt idx="6">
                  <c:v>43120.51666666667</c:v>
                </c:pt>
                <c:pt idx="7">
                  <c:v>43122.383333333331</c:v>
                </c:pt>
                <c:pt idx="8">
                  <c:v>43125.228124999994</c:v>
                </c:pt>
                <c:pt idx="9">
                  <c:v>43131.479166666672</c:v>
                </c:pt>
                <c:pt idx="10">
                  <c:v>43134.48541666667</c:v>
                </c:pt>
                <c:pt idx="11">
                  <c:v>43148.379166666666</c:v>
                </c:pt>
                <c:pt idx="12">
                  <c:v>43150.471875000003</c:v>
                </c:pt>
                <c:pt idx="13">
                  <c:v>43163.425000000003</c:v>
                </c:pt>
                <c:pt idx="14">
                  <c:v>43166.5</c:v>
                </c:pt>
                <c:pt idx="15">
                  <c:v>43171.433333333334</c:v>
                </c:pt>
                <c:pt idx="16">
                  <c:v>43173.77916666666</c:v>
                </c:pt>
                <c:pt idx="17">
                  <c:v>43177.324999999997</c:v>
                </c:pt>
                <c:pt idx="18">
                  <c:v>43189.841666666667</c:v>
                </c:pt>
                <c:pt idx="19">
                  <c:v>43193.183333333334</c:v>
                </c:pt>
                <c:pt idx="20">
                  <c:v>43215.458333333336</c:v>
                </c:pt>
                <c:pt idx="21">
                  <c:v>43232.96597222222</c:v>
                </c:pt>
                <c:pt idx="22">
                  <c:v>43234.541666666664</c:v>
                </c:pt>
                <c:pt idx="23">
                  <c:v>43235.597222222219</c:v>
                </c:pt>
                <c:pt idx="24">
                  <c:v>43244.64166666667</c:v>
                </c:pt>
                <c:pt idx="25">
                  <c:v>43245.46597222222</c:v>
                </c:pt>
                <c:pt idx="26">
                  <c:v>43255.783333333333</c:v>
                </c:pt>
                <c:pt idx="27">
                  <c:v>43265.271527777775</c:v>
                </c:pt>
              </c:numCache>
            </c:numRef>
          </c:cat>
          <c:val>
            <c:numRef>
              <c:f>'Analyses SIERROZ'!$C$29:$AD$29</c:f>
              <c:numCache>
                <c:formatCode>General</c:formatCode>
                <c:ptCount val="28"/>
                <c:pt idx="0">
                  <c:v>628897.87800073205</c:v>
                </c:pt>
                <c:pt idx="1">
                  <c:v>1052268.2568010897</c:v>
                </c:pt>
                <c:pt idx="2">
                  <c:v>5372307.5086042099</c:v>
                </c:pt>
                <c:pt idx="3">
                  <c:v>7971280.2302535772</c:v>
                </c:pt>
                <c:pt idx="4">
                  <c:v>8648211.7515297066</c:v>
                </c:pt>
                <c:pt idx="5">
                  <c:v>8911262.2755292598</c:v>
                </c:pt>
                <c:pt idx="6">
                  <c:v>10492110.81153354</c:v>
                </c:pt>
                <c:pt idx="7">
                  <c:v>13793828.036862239</c:v>
                </c:pt>
                <c:pt idx="8">
                  <c:v>14361906.782711802</c:v>
                </c:pt>
                <c:pt idx="9">
                  <c:v>14813638.136711048</c:v>
                </c:pt>
                <c:pt idx="10">
                  <c:v>15464143.693511426</c:v>
                </c:pt>
                <c:pt idx="11">
                  <c:v>15795282.031511424</c:v>
                </c:pt>
                <c:pt idx="12">
                  <c:v>16284648.931511637</c:v>
                </c:pt>
                <c:pt idx="13">
                  <c:v>16563428.9319115</c:v>
                </c:pt>
                <c:pt idx="14">
                  <c:v>16695667.199111419</c:v>
                </c:pt>
                <c:pt idx="15">
                  <c:v>16773387.529361295</c:v>
                </c:pt>
                <c:pt idx="16">
                  <c:v>17290455.202961009</c:v>
                </c:pt>
                <c:pt idx="17">
                  <c:v>17747784.163960569</c:v>
                </c:pt>
                <c:pt idx="18">
                  <c:v>21501515.287969112</c:v>
                </c:pt>
                <c:pt idx="19">
                  <c:v>22169523.847969245</c:v>
                </c:pt>
                <c:pt idx="20">
                  <c:v>22302376.852969181</c:v>
                </c:pt>
                <c:pt idx="21">
                  <c:v>22355283.892969087</c:v>
                </c:pt>
                <c:pt idx="22">
                  <c:v>22367821.393369086</c:v>
                </c:pt>
                <c:pt idx="23">
                  <c:v>22426678.981369108</c:v>
                </c:pt>
                <c:pt idx="24">
                  <c:v>22427838.757369097</c:v>
                </c:pt>
                <c:pt idx="25">
                  <c:v>22575838.025569052</c:v>
                </c:pt>
                <c:pt idx="26">
                  <c:v>23023827.484969094</c:v>
                </c:pt>
                <c:pt idx="27">
                  <c:v>23104607.456569135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4A-4F31-8903-BCAF351D4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033295"/>
        <c:axId val="342065935"/>
      </c:lineChart>
      <c:dateAx>
        <c:axId val="81033295"/>
        <c:scaling>
          <c:orientation val="minMax"/>
        </c:scaling>
        <c:delete val="0"/>
        <c:axPos val="b"/>
        <c:numFmt formatCode="[$-40C]d\-mmm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42065935"/>
        <c:crosses val="autoZero"/>
        <c:auto val="1"/>
        <c:lblOffset val="100"/>
        <c:baseTimeUnit val="days"/>
      </c:dateAx>
      <c:valAx>
        <c:axId val="342065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10332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25" r="0.25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2000" b="1"/>
              <a:t>Ptot cumulés Sierroz</a:t>
            </a:r>
            <a:r>
              <a:rPr lang="fr-FR" sz="2000" b="1" baseline="0"/>
              <a:t> 2017</a:t>
            </a:r>
            <a:endParaRPr lang="fr-FR" sz="2000" b="1"/>
          </a:p>
        </c:rich>
      </c:tx>
      <c:layout>
        <c:manualLayout>
          <c:xMode val="edge"/>
          <c:yMode val="edge"/>
          <c:x val="0.42886170485373321"/>
          <c:y val="1.36022702437816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6027553535836789E-2"/>
          <c:y val="9.0294593520985122E-2"/>
          <c:w val="0.91119397504120625"/>
          <c:h val="0.8005616046689987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 crues SIERROZ'!$C$3:$S$3</c:f>
              <c:numCache>
                <c:formatCode>m/d/yyyy\ h:mm</c:formatCode>
                <c:ptCount val="17"/>
                <c:pt idx="0">
                  <c:v>43101.004166666666</c:v>
                </c:pt>
                <c:pt idx="1">
                  <c:v>43102.926041666666</c:v>
                </c:pt>
                <c:pt idx="2">
                  <c:v>43104.083333333336</c:v>
                </c:pt>
                <c:pt idx="3">
                  <c:v>43105.421875</c:v>
                </c:pt>
                <c:pt idx="4">
                  <c:v>43116.456944444442</c:v>
                </c:pt>
                <c:pt idx="5">
                  <c:v>43120.51666666667</c:v>
                </c:pt>
                <c:pt idx="6">
                  <c:v>43122.383333333331</c:v>
                </c:pt>
                <c:pt idx="7">
                  <c:v>43131.479166666672</c:v>
                </c:pt>
                <c:pt idx="8">
                  <c:v>43189.841666666667</c:v>
                </c:pt>
                <c:pt idx="9">
                  <c:v>43232.96597222222</c:v>
                </c:pt>
                <c:pt idx="10">
                  <c:v>43255.783333333333</c:v>
                </c:pt>
                <c:pt idx="11">
                  <c:v>43265.271527777775</c:v>
                </c:pt>
                <c:pt idx="12">
                  <c:v>43325.416666666664</c:v>
                </c:pt>
                <c:pt idx="13">
                  <c:v>43411.89166666667</c:v>
                </c:pt>
                <c:pt idx="14">
                  <c:v>43427.634722222225</c:v>
                </c:pt>
                <c:pt idx="15">
                  <c:v>43444.307638888888</c:v>
                </c:pt>
                <c:pt idx="16">
                  <c:v>43459.549305555556</c:v>
                </c:pt>
              </c:numCache>
            </c:numRef>
          </c:cat>
          <c:val>
            <c:numRef>
              <c:f>'10 crues SIERROZ'!$C$30:$S$30</c:f>
              <c:numCache>
                <c:formatCode>General</c:formatCode>
                <c:ptCount val="17"/>
                <c:pt idx="0">
                  <c:v>628897.87800073205</c:v>
                </c:pt>
                <c:pt idx="1">
                  <c:v>1052268.2568010897</c:v>
                </c:pt>
                <c:pt idx="2">
                  <c:v>5372307.5086042099</c:v>
                </c:pt>
                <c:pt idx="3">
                  <c:v>7971280.2302535772</c:v>
                </c:pt>
                <c:pt idx="4">
                  <c:v>8648211.7515297066</c:v>
                </c:pt>
                <c:pt idx="5">
                  <c:v>10229060.287533987</c:v>
                </c:pt>
                <c:pt idx="6">
                  <c:v>13530777.512862686</c:v>
                </c:pt>
                <c:pt idx="7">
                  <c:v>13982508.866861932</c:v>
                </c:pt>
                <c:pt idx="8">
                  <c:v>17736239.990870476</c:v>
                </c:pt>
                <c:pt idx="9">
                  <c:v>17789147.030870382</c:v>
                </c:pt>
                <c:pt idx="10">
                  <c:v>18237136.490270425</c:v>
                </c:pt>
                <c:pt idx="11">
                  <c:v>18317916.461870465</c:v>
                </c:pt>
                <c:pt idx="12">
                  <c:v>18346809.185870674</c:v>
                </c:pt>
                <c:pt idx="13">
                  <c:v>18381474.710870568</c:v>
                </c:pt>
                <c:pt idx="14">
                  <c:v>18446295.635870442</c:v>
                </c:pt>
                <c:pt idx="15">
                  <c:v>18737797.797470134</c:v>
                </c:pt>
                <c:pt idx="16">
                  <c:v>18851191.763870098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2-4938-BFD4-118452852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033295"/>
        <c:axId val="342065935"/>
      </c:lineChart>
      <c:dateAx>
        <c:axId val="81033295"/>
        <c:scaling>
          <c:orientation val="minMax"/>
        </c:scaling>
        <c:delete val="0"/>
        <c:axPos val="b"/>
        <c:numFmt formatCode="[$-40C]d\-mmm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42065935"/>
        <c:crosses val="autoZero"/>
        <c:auto val="1"/>
        <c:lblOffset val="100"/>
        <c:baseTimeUnit val="days"/>
      </c:dateAx>
      <c:valAx>
        <c:axId val="342065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10332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25" r="0.25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2000" b="1"/>
              <a:t>Ptot cumulés Sierroz</a:t>
            </a:r>
            <a:r>
              <a:rPr lang="fr-FR" sz="2000" b="1" baseline="0"/>
              <a:t> 2017</a:t>
            </a:r>
            <a:endParaRPr lang="fr-FR" sz="2000" b="1"/>
          </a:p>
        </c:rich>
      </c:tx>
      <c:layout>
        <c:manualLayout>
          <c:xMode val="edge"/>
          <c:yMode val="edge"/>
          <c:x val="0.42886170485373321"/>
          <c:y val="1.36022702437816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6027553535836789E-2"/>
          <c:y val="9.0294593520985122E-2"/>
          <c:w val="0.91119397504120625"/>
          <c:h val="0.8005616046689987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'Analyses SIERROZ'!$C$2:$AD$2</c:f>
              <c:numCache>
                <c:formatCode>m/d/yyyy\ h:mm</c:formatCode>
                <c:ptCount val="28"/>
                <c:pt idx="0">
                  <c:v>43101.004166666666</c:v>
                </c:pt>
                <c:pt idx="1">
                  <c:v>43102.926041666666</c:v>
                </c:pt>
                <c:pt idx="2">
                  <c:v>43104.083333333336</c:v>
                </c:pt>
                <c:pt idx="3">
                  <c:v>43105.421875</c:v>
                </c:pt>
                <c:pt idx="4">
                  <c:v>43116.456944444442</c:v>
                </c:pt>
                <c:pt idx="5">
                  <c:v>43118.484375</c:v>
                </c:pt>
                <c:pt idx="6">
                  <c:v>43120.51666666667</c:v>
                </c:pt>
                <c:pt idx="7">
                  <c:v>43122.383333333331</c:v>
                </c:pt>
                <c:pt idx="8">
                  <c:v>43125.228124999994</c:v>
                </c:pt>
                <c:pt idx="9">
                  <c:v>43131.479166666672</c:v>
                </c:pt>
                <c:pt idx="10">
                  <c:v>43134.48541666667</c:v>
                </c:pt>
                <c:pt idx="11">
                  <c:v>43148.379166666666</c:v>
                </c:pt>
                <c:pt idx="12">
                  <c:v>43150.471875000003</c:v>
                </c:pt>
                <c:pt idx="13">
                  <c:v>43163.425000000003</c:v>
                </c:pt>
                <c:pt idx="14">
                  <c:v>43166.5</c:v>
                </c:pt>
                <c:pt idx="15">
                  <c:v>43171.433333333334</c:v>
                </c:pt>
                <c:pt idx="16">
                  <c:v>43173.77916666666</c:v>
                </c:pt>
                <c:pt idx="17">
                  <c:v>43177.324999999997</c:v>
                </c:pt>
                <c:pt idx="18">
                  <c:v>43189.841666666667</c:v>
                </c:pt>
                <c:pt idx="19">
                  <c:v>43193.183333333334</c:v>
                </c:pt>
                <c:pt idx="20">
                  <c:v>43215.458333333336</c:v>
                </c:pt>
                <c:pt idx="21">
                  <c:v>43232.96597222222</c:v>
                </c:pt>
                <c:pt idx="22">
                  <c:v>43234.541666666664</c:v>
                </c:pt>
                <c:pt idx="23">
                  <c:v>43235.597222222219</c:v>
                </c:pt>
                <c:pt idx="24">
                  <c:v>43244.64166666667</c:v>
                </c:pt>
                <c:pt idx="25">
                  <c:v>43245.46597222222</c:v>
                </c:pt>
                <c:pt idx="26">
                  <c:v>43255.783333333333</c:v>
                </c:pt>
                <c:pt idx="27">
                  <c:v>43265.271527777775</c:v>
                </c:pt>
              </c:numCache>
            </c:numRef>
          </c:cat>
          <c:val>
            <c:numRef>
              <c:f>'Analyses SIERROZ'!$C$29:$AD$29</c:f>
              <c:numCache>
                <c:formatCode>General</c:formatCode>
                <c:ptCount val="28"/>
                <c:pt idx="0">
                  <c:v>628897.87800073205</c:v>
                </c:pt>
                <c:pt idx="1">
                  <c:v>1052268.2568010897</c:v>
                </c:pt>
                <c:pt idx="2">
                  <c:v>5372307.5086042099</c:v>
                </c:pt>
                <c:pt idx="3">
                  <c:v>7971280.2302535772</c:v>
                </c:pt>
                <c:pt idx="4">
                  <c:v>8648211.7515297066</c:v>
                </c:pt>
                <c:pt idx="5">
                  <c:v>8911262.2755292598</c:v>
                </c:pt>
                <c:pt idx="6">
                  <c:v>10492110.81153354</c:v>
                </c:pt>
                <c:pt idx="7">
                  <c:v>13793828.036862239</c:v>
                </c:pt>
                <c:pt idx="8">
                  <c:v>14361906.782711802</c:v>
                </c:pt>
                <c:pt idx="9">
                  <c:v>14813638.136711048</c:v>
                </c:pt>
                <c:pt idx="10">
                  <c:v>15464143.693511426</c:v>
                </c:pt>
                <c:pt idx="11">
                  <c:v>15795282.031511424</c:v>
                </c:pt>
                <c:pt idx="12">
                  <c:v>16284648.931511637</c:v>
                </c:pt>
                <c:pt idx="13">
                  <c:v>16563428.9319115</c:v>
                </c:pt>
                <c:pt idx="14">
                  <c:v>16695667.199111419</c:v>
                </c:pt>
                <c:pt idx="15">
                  <c:v>16773387.529361295</c:v>
                </c:pt>
                <c:pt idx="16">
                  <c:v>17290455.202961009</c:v>
                </c:pt>
                <c:pt idx="17">
                  <c:v>17747784.163960569</c:v>
                </c:pt>
                <c:pt idx="18">
                  <c:v>21501515.287969112</c:v>
                </c:pt>
                <c:pt idx="19">
                  <c:v>22169523.847969245</c:v>
                </c:pt>
                <c:pt idx="20">
                  <c:v>22302376.852969181</c:v>
                </c:pt>
                <c:pt idx="21">
                  <c:v>22355283.892969087</c:v>
                </c:pt>
                <c:pt idx="22">
                  <c:v>22367821.393369086</c:v>
                </c:pt>
                <c:pt idx="23">
                  <c:v>22426678.981369108</c:v>
                </c:pt>
                <c:pt idx="24">
                  <c:v>22427838.757369097</c:v>
                </c:pt>
                <c:pt idx="25">
                  <c:v>22575838.025569052</c:v>
                </c:pt>
                <c:pt idx="26">
                  <c:v>23023827.484969094</c:v>
                </c:pt>
                <c:pt idx="27">
                  <c:v>23104607.456569135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B1-4A1D-A3A9-5FA7ECCAB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033295"/>
        <c:axId val="342065935"/>
      </c:lineChart>
      <c:dateAx>
        <c:axId val="81033295"/>
        <c:scaling>
          <c:orientation val="minMax"/>
        </c:scaling>
        <c:delete val="0"/>
        <c:axPos val="b"/>
        <c:numFmt formatCode="[$-40C]d\-mmm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42065935"/>
        <c:crosses val="autoZero"/>
        <c:auto val="1"/>
        <c:lblOffset val="100"/>
        <c:baseTimeUnit val="days"/>
      </c:dateAx>
      <c:valAx>
        <c:axId val="342065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10332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25" r="0.25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2000" b="1"/>
              <a:t>Ptot cumulés Sierroz</a:t>
            </a:r>
            <a:r>
              <a:rPr lang="fr-FR" sz="2000" b="1" baseline="0"/>
              <a:t> 2017</a:t>
            </a:r>
            <a:endParaRPr lang="fr-FR" sz="2000" b="1"/>
          </a:p>
        </c:rich>
      </c:tx>
      <c:layout>
        <c:manualLayout>
          <c:xMode val="edge"/>
          <c:yMode val="edge"/>
          <c:x val="0.42886170485373321"/>
          <c:y val="1.36022702437816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6027553535836789E-2"/>
          <c:y val="9.0294593520985122E-2"/>
          <c:w val="0.91119397504120625"/>
          <c:h val="0.8005616046689987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'Analyses SIERROZ'!$C$2:$AD$2</c:f>
              <c:numCache>
                <c:formatCode>m/d/yyyy\ h:mm</c:formatCode>
                <c:ptCount val="28"/>
                <c:pt idx="0">
                  <c:v>43101.004166666666</c:v>
                </c:pt>
                <c:pt idx="1">
                  <c:v>43102.926041666666</c:v>
                </c:pt>
                <c:pt idx="2">
                  <c:v>43104.083333333336</c:v>
                </c:pt>
                <c:pt idx="3">
                  <c:v>43105.421875</c:v>
                </c:pt>
                <c:pt idx="4">
                  <c:v>43116.456944444442</c:v>
                </c:pt>
                <c:pt idx="5">
                  <c:v>43118.484375</c:v>
                </c:pt>
                <c:pt idx="6">
                  <c:v>43120.51666666667</c:v>
                </c:pt>
                <c:pt idx="7">
                  <c:v>43122.383333333331</c:v>
                </c:pt>
                <c:pt idx="8">
                  <c:v>43125.228124999994</c:v>
                </c:pt>
                <c:pt idx="9">
                  <c:v>43131.479166666672</c:v>
                </c:pt>
                <c:pt idx="10">
                  <c:v>43134.48541666667</c:v>
                </c:pt>
                <c:pt idx="11">
                  <c:v>43148.379166666666</c:v>
                </c:pt>
                <c:pt idx="12">
                  <c:v>43150.471875000003</c:v>
                </c:pt>
                <c:pt idx="13">
                  <c:v>43163.425000000003</c:v>
                </c:pt>
                <c:pt idx="14">
                  <c:v>43166.5</c:v>
                </c:pt>
                <c:pt idx="15">
                  <c:v>43171.433333333334</c:v>
                </c:pt>
                <c:pt idx="16">
                  <c:v>43173.77916666666</c:v>
                </c:pt>
                <c:pt idx="17">
                  <c:v>43177.324999999997</c:v>
                </c:pt>
                <c:pt idx="18">
                  <c:v>43189.841666666667</c:v>
                </c:pt>
                <c:pt idx="19">
                  <c:v>43193.183333333334</c:v>
                </c:pt>
                <c:pt idx="20">
                  <c:v>43215.458333333336</c:v>
                </c:pt>
                <c:pt idx="21">
                  <c:v>43232.96597222222</c:v>
                </c:pt>
                <c:pt idx="22">
                  <c:v>43234.541666666664</c:v>
                </c:pt>
                <c:pt idx="23">
                  <c:v>43235.597222222219</c:v>
                </c:pt>
                <c:pt idx="24">
                  <c:v>43244.64166666667</c:v>
                </c:pt>
                <c:pt idx="25">
                  <c:v>43245.46597222222</c:v>
                </c:pt>
                <c:pt idx="26">
                  <c:v>43255.783333333333</c:v>
                </c:pt>
                <c:pt idx="27">
                  <c:v>43265.271527777775</c:v>
                </c:pt>
              </c:numCache>
            </c:numRef>
          </c:cat>
          <c:val>
            <c:numRef>
              <c:f>'Analyses SIERROZ'!$C$29:$AD$29</c:f>
              <c:numCache>
                <c:formatCode>General</c:formatCode>
                <c:ptCount val="28"/>
                <c:pt idx="0">
                  <c:v>628897.87800073205</c:v>
                </c:pt>
                <c:pt idx="1">
                  <c:v>1052268.2568010897</c:v>
                </c:pt>
                <c:pt idx="2">
                  <c:v>5372307.5086042099</c:v>
                </c:pt>
                <c:pt idx="3">
                  <c:v>7971280.2302535772</c:v>
                </c:pt>
                <c:pt idx="4">
                  <c:v>8648211.7515297066</c:v>
                </c:pt>
                <c:pt idx="5">
                  <c:v>8911262.2755292598</c:v>
                </c:pt>
                <c:pt idx="6">
                  <c:v>10492110.81153354</c:v>
                </c:pt>
                <c:pt idx="7">
                  <c:v>13793828.036862239</c:v>
                </c:pt>
                <c:pt idx="8">
                  <c:v>14361906.782711802</c:v>
                </c:pt>
                <c:pt idx="9">
                  <c:v>14813638.136711048</c:v>
                </c:pt>
                <c:pt idx="10">
                  <c:v>15464143.693511426</c:v>
                </c:pt>
                <c:pt idx="11">
                  <c:v>15795282.031511424</c:v>
                </c:pt>
                <c:pt idx="12">
                  <c:v>16284648.931511637</c:v>
                </c:pt>
                <c:pt idx="13">
                  <c:v>16563428.9319115</c:v>
                </c:pt>
                <c:pt idx="14">
                  <c:v>16695667.199111419</c:v>
                </c:pt>
                <c:pt idx="15">
                  <c:v>16773387.529361295</c:v>
                </c:pt>
                <c:pt idx="16">
                  <c:v>17290455.202961009</c:v>
                </c:pt>
                <c:pt idx="17">
                  <c:v>17747784.163960569</c:v>
                </c:pt>
                <c:pt idx="18">
                  <c:v>21501515.287969112</c:v>
                </c:pt>
                <c:pt idx="19">
                  <c:v>22169523.847969245</c:v>
                </c:pt>
                <c:pt idx="20">
                  <c:v>22302376.852969181</c:v>
                </c:pt>
                <c:pt idx="21">
                  <c:v>22355283.892969087</c:v>
                </c:pt>
                <c:pt idx="22">
                  <c:v>22367821.393369086</c:v>
                </c:pt>
                <c:pt idx="23">
                  <c:v>22426678.981369108</c:v>
                </c:pt>
                <c:pt idx="24">
                  <c:v>22427838.757369097</c:v>
                </c:pt>
                <c:pt idx="25">
                  <c:v>22575838.025569052</c:v>
                </c:pt>
                <c:pt idx="26">
                  <c:v>23023827.484969094</c:v>
                </c:pt>
                <c:pt idx="27">
                  <c:v>23104607.456569135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0-4B2C-80B8-BD776D14D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033295"/>
        <c:axId val="342065935"/>
      </c:lineChart>
      <c:dateAx>
        <c:axId val="81033295"/>
        <c:scaling>
          <c:orientation val="minMax"/>
        </c:scaling>
        <c:delete val="0"/>
        <c:axPos val="b"/>
        <c:numFmt formatCode="[$-40C]d\-mmm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42065935"/>
        <c:crosses val="autoZero"/>
        <c:auto val="1"/>
        <c:lblOffset val="100"/>
        <c:baseTimeUnit val="days"/>
      </c:dateAx>
      <c:valAx>
        <c:axId val="342065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10332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25" r="0.25" t="0.75" header="0.3" footer="0.3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2000" b="1"/>
              <a:t>Ptot cumulés Sierroz</a:t>
            </a:r>
            <a:r>
              <a:rPr lang="fr-FR" sz="2000" b="1" baseline="0"/>
              <a:t> 2017</a:t>
            </a:r>
            <a:endParaRPr lang="fr-FR" sz="2000" b="1"/>
          </a:p>
        </c:rich>
      </c:tx>
      <c:layout>
        <c:manualLayout>
          <c:xMode val="edge"/>
          <c:yMode val="edge"/>
          <c:x val="0.42886170485373321"/>
          <c:y val="1.36022702437816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6027553535836789E-2"/>
          <c:y val="9.0294593520985122E-2"/>
          <c:w val="0.91119397504120625"/>
          <c:h val="0.8005616046689987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'5 crues SIERROZ'!$C$3:$M$3</c:f>
              <c:numCache>
                <c:formatCode>m/d/yyyy\ h:mm</c:formatCode>
                <c:ptCount val="11"/>
                <c:pt idx="0">
                  <c:v>43101.004166666666</c:v>
                </c:pt>
                <c:pt idx="1">
                  <c:v>43102.926041666666</c:v>
                </c:pt>
                <c:pt idx="2">
                  <c:v>43104.083333333336</c:v>
                </c:pt>
                <c:pt idx="3">
                  <c:v>43105.421875</c:v>
                </c:pt>
                <c:pt idx="4">
                  <c:v>43116.456944444442</c:v>
                </c:pt>
                <c:pt idx="5">
                  <c:v>43120.51666666667</c:v>
                </c:pt>
                <c:pt idx="6">
                  <c:v>43122.383333333331</c:v>
                </c:pt>
                <c:pt idx="7">
                  <c:v>43255.783333333333</c:v>
                </c:pt>
                <c:pt idx="8">
                  <c:v>43265.271527777775</c:v>
                </c:pt>
                <c:pt idx="9">
                  <c:v>43411.89166666667</c:v>
                </c:pt>
                <c:pt idx="10">
                  <c:v>43427.634722222225</c:v>
                </c:pt>
              </c:numCache>
            </c:numRef>
          </c:cat>
          <c:val>
            <c:numRef>
              <c:f>'5 crues SIERROZ'!$C$30:$M$30</c:f>
              <c:numCache>
                <c:formatCode>General</c:formatCode>
                <c:ptCount val="11"/>
                <c:pt idx="0">
                  <c:v>628897.87800073205</c:v>
                </c:pt>
                <c:pt idx="1">
                  <c:v>1052268.2568010897</c:v>
                </c:pt>
                <c:pt idx="2">
                  <c:v>5372307.5086042099</c:v>
                </c:pt>
                <c:pt idx="3">
                  <c:v>7971280.2302535772</c:v>
                </c:pt>
                <c:pt idx="4">
                  <c:v>8648211.7515297066</c:v>
                </c:pt>
                <c:pt idx="5">
                  <c:v>10229060.287533987</c:v>
                </c:pt>
                <c:pt idx="6">
                  <c:v>13530777.512862686</c:v>
                </c:pt>
                <c:pt idx="7">
                  <c:v>13978766.972262727</c:v>
                </c:pt>
                <c:pt idx="8">
                  <c:v>14059546.94386277</c:v>
                </c:pt>
                <c:pt idx="9">
                  <c:v>14094212.468862666</c:v>
                </c:pt>
                <c:pt idx="10">
                  <c:v>14159033.39386254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37-4D62-963C-29A620917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033295"/>
        <c:axId val="342065935"/>
      </c:lineChart>
      <c:dateAx>
        <c:axId val="81033295"/>
        <c:scaling>
          <c:orientation val="minMax"/>
        </c:scaling>
        <c:delete val="0"/>
        <c:axPos val="b"/>
        <c:numFmt formatCode="[$-40C]d\-mmm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42065935"/>
        <c:crosses val="autoZero"/>
        <c:auto val="1"/>
        <c:lblOffset val="100"/>
        <c:baseTimeUnit val="days"/>
      </c:dateAx>
      <c:valAx>
        <c:axId val="342065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10332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25" r="0.25" t="0.75" header="0.3" footer="0.3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2000" b="1"/>
              <a:t>Ptot cumulés Sierroz</a:t>
            </a:r>
            <a:r>
              <a:rPr lang="fr-FR" sz="2000" b="1" baseline="0"/>
              <a:t> 2017</a:t>
            </a:r>
            <a:endParaRPr lang="fr-FR" sz="2000" b="1"/>
          </a:p>
        </c:rich>
      </c:tx>
      <c:layout>
        <c:manualLayout>
          <c:xMode val="edge"/>
          <c:yMode val="edge"/>
          <c:x val="0.42886170485373321"/>
          <c:y val="1.36022702437816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6027553535836789E-2"/>
          <c:y val="9.0294593520985122E-2"/>
          <c:w val="0.91119397504120625"/>
          <c:h val="0.8005616046689987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'Analyses SIERROZ'!$C$2:$AD$2</c:f>
              <c:numCache>
                <c:formatCode>m/d/yyyy\ h:mm</c:formatCode>
                <c:ptCount val="28"/>
                <c:pt idx="0">
                  <c:v>43101.004166666666</c:v>
                </c:pt>
                <c:pt idx="1">
                  <c:v>43102.926041666666</c:v>
                </c:pt>
                <c:pt idx="2">
                  <c:v>43104.083333333336</c:v>
                </c:pt>
                <c:pt idx="3">
                  <c:v>43105.421875</c:v>
                </c:pt>
                <c:pt idx="4">
                  <c:v>43116.456944444442</c:v>
                </c:pt>
                <c:pt idx="5">
                  <c:v>43118.484375</c:v>
                </c:pt>
                <c:pt idx="6">
                  <c:v>43120.51666666667</c:v>
                </c:pt>
                <c:pt idx="7">
                  <c:v>43122.383333333331</c:v>
                </c:pt>
                <c:pt idx="8">
                  <c:v>43125.228124999994</c:v>
                </c:pt>
                <c:pt idx="9">
                  <c:v>43131.479166666672</c:v>
                </c:pt>
                <c:pt idx="10">
                  <c:v>43134.48541666667</c:v>
                </c:pt>
                <c:pt idx="11">
                  <c:v>43148.379166666666</c:v>
                </c:pt>
                <c:pt idx="12">
                  <c:v>43150.471875000003</c:v>
                </c:pt>
                <c:pt idx="13">
                  <c:v>43163.425000000003</c:v>
                </c:pt>
                <c:pt idx="14">
                  <c:v>43166.5</c:v>
                </c:pt>
                <c:pt idx="15">
                  <c:v>43171.433333333334</c:v>
                </c:pt>
                <c:pt idx="16">
                  <c:v>43173.77916666666</c:v>
                </c:pt>
                <c:pt idx="17">
                  <c:v>43177.324999999997</c:v>
                </c:pt>
                <c:pt idx="18">
                  <c:v>43189.841666666667</c:v>
                </c:pt>
                <c:pt idx="19">
                  <c:v>43193.183333333334</c:v>
                </c:pt>
                <c:pt idx="20">
                  <c:v>43215.458333333336</c:v>
                </c:pt>
                <c:pt idx="21">
                  <c:v>43232.96597222222</c:v>
                </c:pt>
                <c:pt idx="22">
                  <c:v>43234.541666666664</c:v>
                </c:pt>
                <c:pt idx="23">
                  <c:v>43235.597222222219</c:v>
                </c:pt>
                <c:pt idx="24">
                  <c:v>43244.64166666667</c:v>
                </c:pt>
                <c:pt idx="25">
                  <c:v>43245.46597222222</c:v>
                </c:pt>
                <c:pt idx="26">
                  <c:v>43255.783333333333</c:v>
                </c:pt>
                <c:pt idx="27">
                  <c:v>43265.271527777775</c:v>
                </c:pt>
              </c:numCache>
            </c:numRef>
          </c:cat>
          <c:val>
            <c:numRef>
              <c:f>'Analyses SIERROZ'!$C$29:$AD$29</c:f>
              <c:numCache>
                <c:formatCode>General</c:formatCode>
                <c:ptCount val="28"/>
                <c:pt idx="0">
                  <c:v>628897.87800073205</c:v>
                </c:pt>
                <c:pt idx="1">
                  <c:v>1052268.2568010897</c:v>
                </c:pt>
                <c:pt idx="2">
                  <c:v>5372307.5086042099</c:v>
                </c:pt>
                <c:pt idx="3">
                  <c:v>7971280.2302535772</c:v>
                </c:pt>
                <c:pt idx="4">
                  <c:v>8648211.7515297066</c:v>
                </c:pt>
                <c:pt idx="5">
                  <c:v>8911262.2755292598</c:v>
                </c:pt>
                <c:pt idx="6">
                  <c:v>10492110.81153354</c:v>
                </c:pt>
                <c:pt idx="7">
                  <c:v>13793828.036862239</c:v>
                </c:pt>
                <c:pt idx="8">
                  <c:v>14361906.782711802</c:v>
                </c:pt>
                <c:pt idx="9">
                  <c:v>14813638.136711048</c:v>
                </c:pt>
                <c:pt idx="10">
                  <c:v>15464143.693511426</c:v>
                </c:pt>
                <c:pt idx="11">
                  <c:v>15795282.031511424</c:v>
                </c:pt>
                <c:pt idx="12">
                  <c:v>16284648.931511637</c:v>
                </c:pt>
                <c:pt idx="13">
                  <c:v>16563428.9319115</c:v>
                </c:pt>
                <c:pt idx="14">
                  <c:v>16695667.199111419</c:v>
                </c:pt>
                <c:pt idx="15">
                  <c:v>16773387.529361295</c:v>
                </c:pt>
                <c:pt idx="16">
                  <c:v>17290455.202961009</c:v>
                </c:pt>
                <c:pt idx="17">
                  <c:v>17747784.163960569</c:v>
                </c:pt>
                <c:pt idx="18">
                  <c:v>21501515.287969112</c:v>
                </c:pt>
                <c:pt idx="19">
                  <c:v>22169523.847969245</c:v>
                </c:pt>
                <c:pt idx="20">
                  <c:v>22302376.852969181</c:v>
                </c:pt>
                <c:pt idx="21">
                  <c:v>22355283.892969087</c:v>
                </c:pt>
                <c:pt idx="22">
                  <c:v>22367821.393369086</c:v>
                </c:pt>
                <c:pt idx="23">
                  <c:v>22426678.981369108</c:v>
                </c:pt>
                <c:pt idx="24">
                  <c:v>22427838.757369097</c:v>
                </c:pt>
                <c:pt idx="25">
                  <c:v>22575838.025569052</c:v>
                </c:pt>
                <c:pt idx="26">
                  <c:v>23023827.484969094</c:v>
                </c:pt>
                <c:pt idx="27">
                  <c:v>23104607.456569135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A-430D-82E5-BA28D718C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033295"/>
        <c:axId val="342065935"/>
      </c:lineChart>
      <c:dateAx>
        <c:axId val="81033295"/>
        <c:scaling>
          <c:orientation val="minMax"/>
        </c:scaling>
        <c:delete val="0"/>
        <c:axPos val="b"/>
        <c:numFmt formatCode="[$-40C]d\-mmm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42065935"/>
        <c:crosses val="autoZero"/>
        <c:auto val="1"/>
        <c:lblOffset val="100"/>
        <c:baseTimeUnit val="days"/>
      </c:dateAx>
      <c:valAx>
        <c:axId val="342065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10332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25" r="0.25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57152</xdr:colOff>
      <xdr:row>0</xdr:row>
      <xdr:rowOff>38101</xdr:rowOff>
    </xdr:from>
    <xdr:to>
      <xdr:col>76</xdr:col>
      <xdr:colOff>209550</xdr:colOff>
      <xdr:row>34</xdr:row>
      <xdr:rowOff>161925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2E327CE-CE89-42B3-9248-100B2F6ED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57152</xdr:colOff>
      <xdr:row>0</xdr:row>
      <xdr:rowOff>38101</xdr:rowOff>
    </xdr:from>
    <xdr:to>
      <xdr:col>40</xdr:col>
      <xdr:colOff>209550</xdr:colOff>
      <xdr:row>34</xdr:row>
      <xdr:rowOff>161925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4393C95-5B2B-4FF8-A4FF-EB485C5C3C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57152</xdr:colOff>
      <xdr:row>1</xdr:row>
      <xdr:rowOff>38101</xdr:rowOff>
    </xdr:from>
    <xdr:to>
      <xdr:col>41</xdr:col>
      <xdr:colOff>209550</xdr:colOff>
      <xdr:row>35</xdr:row>
      <xdr:rowOff>161925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11E6157-82AA-4234-B2E4-D416D82728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57152</xdr:colOff>
      <xdr:row>1</xdr:row>
      <xdr:rowOff>38101</xdr:rowOff>
    </xdr:from>
    <xdr:to>
      <xdr:col>41</xdr:col>
      <xdr:colOff>209550</xdr:colOff>
      <xdr:row>35</xdr:row>
      <xdr:rowOff>161925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640A412-2062-44EB-BC8E-8E9EF6DABF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57152</xdr:colOff>
      <xdr:row>0</xdr:row>
      <xdr:rowOff>38101</xdr:rowOff>
    </xdr:from>
    <xdr:to>
      <xdr:col>48</xdr:col>
      <xdr:colOff>209550</xdr:colOff>
      <xdr:row>34</xdr:row>
      <xdr:rowOff>161925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3A8CAFE-BF76-471D-90D5-099E0462FF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57152</xdr:colOff>
      <xdr:row>1</xdr:row>
      <xdr:rowOff>38101</xdr:rowOff>
    </xdr:from>
    <xdr:to>
      <xdr:col>36</xdr:col>
      <xdr:colOff>209550</xdr:colOff>
      <xdr:row>35</xdr:row>
      <xdr:rowOff>161925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E973BB5-FE05-43EF-8369-15D6813613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57152</xdr:colOff>
      <xdr:row>1</xdr:row>
      <xdr:rowOff>38101</xdr:rowOff>
    </xdr:from>
    <xdr:to>
      <xdr:col>36</xdr:col>
      <xdr:colOff>209550</xdr:colOff>
      <xdr:row>35</xdr:row>
      <xdr:rowOff>161925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76E1A992-4EDB-491D-81C9-9E43079BF6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57152</xdr:colOff>
      <xdr:row>0</xdr:row>
      <xdr:rowOff>38101</xdr:rowOff>
    </xdr:from>
    <xdr:to>
      <xdr:col>72</xdr:col>
      <xdr:colOff>209550</xdr:colOff>
      <xdr:row>34</xdr:row>
      <xdr:rowOff>161925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B6E782C-37FA-4D2D-AF0D-4569E6FC8D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48"/>
  <sheetViews>
    <sheetView tabSelected="1" zoomScaleNormal="100" workbookViewId="0">
      <pane xSplit="1" topLeftCell="B1" activePane="topRight" state="frozen"/>
      <selection pane="topRight" activeCell="G16" sqref="G16"/>
    </sheetView>
  </sheetViews>
  <sheetFormatPr baseColWidth="10" defaultColWidth="9.140625" defaultRowHeight="15" x14ac:dyDescent="0.25"/>
  <cols>
    <col min="1" max="1" width="20.28515625" bestFit="1" customWidth="1"/>
    <col min="2" max="2" width="10.7109375" bestFit="1" customWidth="1"/>
    <col min="3" max="3" width="15.7109375" bestFit="1" customWidth="1"/>
    <col min="4" max="4" width="15.7109375" customWidth="1"/>
    <col min="5" max="5" width="15.7109375" bestFit="1" customWidth="1"/>
    <col min="6" max="6" width="15.7109375" customWidth="1"/>
    <col min="7" max="7" width="15.7109375" bestFit="1" customWidth="1"/>
    <col min="8" max="8" width="15.7109375" customWidth="1"/>
    <col min="9" max="10" width="15.7109375" bestFit="1" customWidth="1"/>
    <col min="11" max="11" width="15.7109375" customWidth="1"/>
    <col min="12" max="12" width="15.7109375" bestFit="1" customWidth="1"/>
    <col min="13" max="13" width="15.7109375" customWidth="1"/>
    <col min="14" max="16" width="15.7109375" bestFit="1" customWidth="1"/>
    <col min="17" max="17" width="15.7109375" customWidth="1"/>
    <col min="18" max="19" width="15.7109375" bestFit="1" customWidth="1"/>
    <col min="20" max="20" width="15.7109375" customWidth="1"/>
    <col min="21" max="21" width="15.7109375" bestFit="1" customWidth="1"/>
    <col min="22" max="22" width="15.7109375" customWidth="1"/>
    <col min="23" max="24" width="15.7109375" bestFit="1" customWidth="1"/>
    <col min="25" max="25" width="15.7109375" customWidth="1"/>
    <col min="26" max="26" width="15.7109375" bestFit="1" customWidth="1"/>
    <col min="27" max="27" width="15.7109375" customWidth="1"/>
    <col min="28" max="30" width="15.7109375" bestFit="1" customWidth="1"/>
    <col min="31" max="31" width="15.7109375" customWidth="1"/>
    <col min="32" max="32" width="15.7109375" bestFit="1" customWidth="1"/>
    <col min="33" max="35" width="15.7109375" customWidth="1"/>
    <col min="36" max="37" width="15.7109375" bestFit="1" customWidth="1"/>
    <col min="38" max="38" width="15.7109375" customWidth="1"/>
    <col min="39" max="39" width="15.7109375" bestFit="1" customWidth="1"/>
    <col min="40" max="40" width="15.7109375" customWidth="1"/>
    <col min="41" max="41" width="15.7109375" bestFit="1" customWidth="1"/>
    <col min="42" max="43" width="15.7109375" customWidth="1"/>
    <col min="44" max="44" width="15.7109375" bestFit="1" customWidth="1"/>
    <col min="45" max="47" width="15.7109375" customWidth="1"/>
    <col min="48" max="49" width="15.7109375" bestFit="1" customWidth="1"/>
    <col min="50" max="50" width="15.7109375" customWidth="1"/>
    <col min="51" max="51" width="15.7109375" bestFit="1" customWidth="1"/>
    <col min="52" max="52" width="15.7109375" customWidth="1"/>
    <col min="53" max="54" width="15.7109375" bestFit="1" customWidth="1"/>
    <col min="55" max="55" width="19" bestFit="1" customWidth="1"/>
    <col min="56" max="57" width="19" style="18" bestFit="1" customWidth="1"/>
    <col min="58" max="58" width="11" style="18" bestFit="1" customWidth="1"/>
    <col min="59" max="60" width="18.7109375" style="18" bestFit="1" customWidth="1"/>
    <col min="61" max="108" width="9.140625" style="18"/>
  </cols>
  <sheetData>
    <row r="1" spans="1:108" s="129" customFormat="1" ht="16.5" thickBot="1" x14ac:dyDescent="0.3">
      <c r="A1" s="231" t="s">
        <v>53</v>
      </c>
      <c r="B1" s="232"/>
      <c r="C1" s="122" t="s">
        <v>74</v>
      </c>
      <c r="D1" s="130" t="s">
        <v>54</v>
      </c>
      <c r="E1" s="122" t="s">
        <v>86</v>
      </c>
      <c r="F1" s="130" t="s">
        <v>54</v>
      </c>
      <c r="G1" s="122" t="s">
        <v>44</v>
      </c>
      <c r="H1" s="132" t="s">
        <v>55</v>
      </c>
      <c r="I1" s="124" t="s">
        <v>75</v>
      </c>
      <c r="J1" s="124" t="s">
        <v>76</v>
      </c>
      <c r="K1" s="125" t="s">
        <v>55</v>
      </c>
      <c r="L1" s="124" t="s">
        <v>77</v>
      </c>
      <c r="M1" s="125" t="s">
        <v>55</v>
      </c>
      <c r="N1" s="124" t="s">
        <v>45</v>
      </c>
      <c r="O1" s="125" t="s">
        <v>55</v>
      </c>
      <c r="P1" s="124" t="s">
        <v>46</v>
      </c>
      <c r="Q1" s="125" t="s">
        <v>56</v>
      </c>
      <c r="R1" s="124" t="s">
        <v>47</v>
      </c>
      <c r="S1" s="124" t="s">
        <v>48</v>
      </c>
      <c r="T1" s="125" t="s">
        <v>57</v>
      </c>
      <c r="U1" s="124" t="s">
        <v>69</v>
      </c>
      <c r="V1" s="125" t="s">
        <v>57</v>
      </c>
      <c r="W1" s="124" t="s">
        <v>49</v>
      </c>
      <c r="X1" s="124" t="s">
        <v>70</v>
      </c>
      <c r="Y1" s="125" t="s">
        <v>58</v>
      </c>
      <c r="Z1" s="124" t="s">
        <v>59</v>
      </c>
      <c r="AA1" s="125" t="s">
        <v>72</v>
      </c>
      <c r="AB1" s="124" t="s">
        <v>50</v>
      </c>
      <c r="AC1" s="124" t="s">
        <v>79</v>
      </c>
      <c r="AD1" s="124" t="s">
        <v>78</v>
      </c>
      <c r="AE1" s="133" t="s">
        <v>60</v>
      </c>
      <c r="AF1" s="124" t="s">
        <v>71</v>
      </c>
      <c r="AG1" s="125" t="s">
        <v>72</v>
      </c>
      <c r="AH1" s="125" t="s">
        <v>61</v>
      </c>
      <c r="AI1" s="125" t="s">
        <v>72</v>
      </c>
      <c r="AJ1" s="124" t="s">
        <v>73</v>
      </c>
      <c r="AK1" s="124" t="s">
        <v>51</v>
      </c>
      <c r="AL1" s="125" t="s">
        <v>62</v>
      </c>
      <c r="AM1" s="124" t="s">
        <v>63</v>
      </c>
      <c r="AN1" s="125" t="s">
        <v>62</v>
      </c>
      <c r="AO1" s="124" t="s">
        <v>80</v>
      </c>
      <c r="AP1" s="125" t="s">
        <v>62</v>
      </c>
      <c r="AQ1" s="125" t="s">
        <v>64</v>
      </c>
      <c r="AR1" s="124" t="s">
        <v>81</v>
      </c>
      <c r="AS1" s="125" t="s">
        <v>62</v>
      </c>
      <c r="AT1" s="125" t="s">
        <v>65</v>
      </c>
      <c r="AU1" s="125" t="s">
        <v>82</v>
      </c>
      <c r="AV1" s="124" t="s">
        <v>82</v>
      </c>
      <c r="AW1" s="124" t="s">
        <v>83</v>
      </c>
      <c r="AX1" s="125" t="s">
        <v>66</v>
      </c>
      <c r="AY1" s="124" t="s">
        <v>52</v>
      </c>
      <c r="AZ1" s="125" t="s">
        <v>67</v>
      </c>
      <c r="BA1" s="124" t="s">
        <v>84</v>
      </c>
      <c r="BB1" s="137" t="s">
        <v>85</v>
      </c>
      <c r="BC1" s="159" t="s">
        <v>68</v>
      </c>
      <c r="BD1" s="126"/>
      <c r="BE1" s="127" t="s">
        <v>42</v>
      </c>
      <c r="BF1" s="126"/>
      <c r="BG1" s="126"/>
      <c r="BH1" s="126"/>
      <c r="BI1" s="126"/>
      <c r="BJ1" s="126"/>
      <c r="BK1" s="126"/>
      <c r="BL1" s="126"/>
      <c r="BM1" s="126"/>
      <c r="BN1" s="126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</row>
    <row r="2" spans="1:108" s="119" customFormat="1" ht="15.75" thickBot="1" x14ac:dyDescent="0.3">
      <c r="A2" s="113"/>
      <c r="B2" s="114" t="s">
        <v>0</v>
      </c>
      <c r="C2" s="120">
        <v>43101.004166666666</v>
      </c>
      <c r="D2" s="131">
        <v>43102.926041666666</v>
      </c>
      <c r="E2" s="120">
        <v>43104.083333333336</v>
      </c>
      <c r="F2" s="131">
        <v>43105.421875</v>
      </c>
      <c r="G2" s="120">
        <v>43116.456944444442</v>
      </c>
      <c r="H2" s="131">
        <v>43118.484375</v>
      </c>
      <c r="I2" s="120">
        <v>43120.51666666667</v>
      </c>
      <c r="J2" s="120">
        <v>43122.383333333331</v>
      </c>
      <c r="K2" s="131">
        <v>43125.228124999994</v>
      </c>
      <c r="L2" s="120">
        <v>43131.479166666672</v>
      </c>
      <c r="M2" s="131">
        <v>43134.48541666667</v>
      </c>
      <c r="N2" s="120">
        <v>43148.379166666666</v>
      </c>
      <c r="O2" s="131">
        <v>43150.471875000003</v>
      </c>
      <c r="P2" s="120">
        <v>43163.425000000003</v>
      </c>
      <c r="Q2" s="131">
        <v>43166.5</v>
      </c>
      <c r="R2" s="120">
        <v>43171.433333333334</v>
      </c>
      <c r="S2" s="120">
        <v>43173.77916666666</v>
      </c>
      <c r="T2" s="131">
        <v>43177.324999999997</v>
      </c>
      <c r="U2" s="120">
        <v>43189.841666666667</v>
      </c>
      <c r="V2" s="131">
        <v>43193.183333333334</v>
      </c>
      <c r="W2" s="120">
        <v>43215.458333333336</v>
      </c>
      <c r="X2" s="120">
        <v>43232.96597222222</v>
      </c>
      <c r="Y2" s="131">
        <v>43234.541666666664</v>
      </c>
      <c r="Z2" s="120">
        <v>43235.597222222219</v>
      </c>
      <c r="AA2" s="131">
        <v>43244.64166666667</v>
      </c>
      <c r="AB2" s="120">
        <v>43245.46597222222</v>
      </c>
      <c r="AC2" s="120">
        <v>43255.783333333333</v>
      </c>
      <c r="AD2" s="120">
        <v>43265.271527777775</v>
      </c>
      <c r="AE2" s="131">
        <v>43278.333333333336</v>
      </c>
      <c r="AF2" s="120">
        <v>43285.14166666667</v>
      </c>
      <c r="AG2" s="145">
        <v>43287.433333333334</v>
      </c>
      <c r="AH2" s="134">
        <v>43321.425000000003</v>
      </c>
      <c r="AI2" s="134">
        <v>43285.14166666667</v>
      </c>
      <c r="AJ2" s="120">
        <v>43325.416666666664</v>
      </c>
      <c r="AK2" s="120">
        <v>43327.908333333333</v>
      </c>
      <c r="AL2" s="131">
        <v>43345.574999999997</v>
      </c>
      <c r="AM2" s="120">
        <v>43346.416666666664</v>
      </c>
      <c r="AN2" s="131">
        <v>43356.416666666664</v>
      </c>
      <c r="AO2" s="120">
        <v>43373.415972222225</v>
      </c>
      <c r="AP2" s="131">
        <v>43375.491666666669</v>
      </c>
      <c r="AQ2" s="136">
        <v>43400</v>
      </c>
      <c r="AR2" s="123">
        <v>43400.407638888886</v>
      </c>
      <c r="AS2" s="131">
        <v>43406.625</v>
      </c>
      <c r="AT2" s="136">
        <v>43411.89166666667</v>
      </c>
      <c r="AU2" s="131">
        <v>43413.106944444444</v>
      </c>
      <c r="AV2" s="120">
        <v>43419.432638888888</v>
      </c>
      <c r="AW2" s="123">
        <v>43427.634722222225</v>
      </c>
      <c r="AX2" s="136">
        <v>43428.433333333334</v>
      </c>
      <c r="AY2" s="120">
        <v>43436.424305555556</v>
      </c>
      <c r="AZ2" s="136">
        <v>43437.428472222222</v>
      </c>
      <c r="BA2" s="120">
        <v>43444.307638888888</v>
      </c>
      <c r="BB2" s="120">
        <v>43455.524305555555</v>
      </c>
      <c r="BC2" s="145">
        <v>43459.549305555556</v>
      </c>
      <c r="BD2" s="115"/>
      <c r="BE2" s="116"/>
      <c r="BF2" s="115"/>
      <c r="BG2" s="115"/>
      <c r="BH2" s="115"/>
      <c r="BI2" s="115"/>
      <c r="BJ2" s="117"/>
      <c r="BK2" s="117"/>
      <c r="BL2" s="117"/>
      <c r="BM2" s="117"/>
      <c r="BN2" s="117"/>
      <c r="BO2" s="118"/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  <c r="CB2" s="118"/>
      <c r="CC2" s="118"/>
      <c r="CD2" s="118"/>
      <c r="CE2" s="118"/>
      <c r="CF2" s="118"/>
      <c r="CG2" s="118"/>
      <c r="CH2" s="118"/>
      <c r="CI2" s="118"/>
      <c r="CJ2" s="118"/>
      <c r="CK2" s="118"/>
      <c r="CL2" s="118"/>
      <c r="CM2" s="118"/>
      <c r="CN2" s="118"/>
      <c r="CO2" s="118"/>
      <c r="CP2" s="118"/>
      <c r="CQ2" s="118"/>
      <c r="CR2" s="118"/>
      <c r="CS2" s="118"/>
      <c r="CT2" s="118"/>
      <c r="CU2" s="118"/>
      <c r="CV2" s="118"/>
      <c r="CW2" s="118"/>
      <c r="CX2" s="118"/>
      <c r="CY2" s="118"/>
      <c r="CZ2" s="118"/>
      <c r="DA2" s="118"/>
      <c r="DB2" s="118"/>
      <c r="DC2" s="118"/>
      <c r="DD2" s="118"/>
    </row>
    <row r="3" spans="1:108" s="119" customFormat="1" ht="15.75" thickBot="1" x14ac:dyDescent="0.3">
      <c r="A3" s="113"/>
      <c r="B3" s="114" t="s">
        <v>1</v>
      </c>
      <c r="C3" s="120">
        <v>43102.926041666666</v>
      </c>
      <c r="D3" s="131">
        <v>43104.083333333336</v>
      </c>
      <c r="E3" s="120">
        <v>43105.421875</v>
      </c>
      <c r="F3" s="131">
        <v>43116.456944444442</v>
      </c>
      <c r="G3" s="120">
        <v>43118.484375</v>
      </c>
      <c r="H3" s="131">
        <v>43120.51666666667</v>
      </c>
      <c r="I3" s="120">
        <v>43122.321527777778</v>
      </c>
      <c r="J3" s="120">
        <v>43125.228124999994</v>
      </c>
      <c r="K3" s="131">
        <v>43131.479166666672</v>
      </c>
      <c r="L3" s="120">
        <v>43134.48541666667</v>
      </c>
      <c r="M3" s="131">
        <v>43148.379166666666</v>
      </c>
      <c r="N3" s="120">
        <v>43150.471875000003</v>
      </c>
      <c r="O3" s="131">
        <v>43163.425000000003</v>
      </c>
      <c r="P3" s="120">
        <v>43166.5</v>
      </c>
      <c r="Q3" s="131">
        <v>43171.433333333334</v>
      </c>
      <c r="R3" s="120">
        <v>43173.506249999991</v>
      </c>
      <c r="S3" s="120">
        <v>43177.324999999997</v>
      </c>
      <c r="T3" s="131">
        <v>43189.824999999997</v>
      </c>
      <c r="U3" s="120">
        <v>43193.183333333334</v>
      </c>
      <c r="V3" s="131">
        <v>43215.458333333336</v>
      </c>
      <c r="W3" s="120">
        <v>43232.783333333333</v>
      </c>
      <c r="X3" s="120">
        <v>43234.541666666664</v>
      </c>
      <c r="Y3" s="131">
        <v>43235.597222222219</v>
      </c>
      <c r="Z3" s="120">
        <v>43244.64166666667</v>
      </c>
      <c r="AA3" s="131">
        <v>43245.46597222222</v>
      </c>
      <c r="AB3" s="120">
        <v>43255.416666666664</v>
      </c>
      <c r="AC3" s="120">
        <v>43265.271527777775</v>
      </c>
      <c r="AD3" s="120">
        <v>43278.333333333336</v>
      </c>
      <c r="AE3" s="131">
        <v>43285.14166666667</v>
      </c>
      <c r="AF3" s="120">
        <v>43287.433333333334</v>
      </c>
      <c r="AG3" s="158">
        <v>43321.425000000003</v>
      </c>
      <c r="AH3" s="134">
        <v>43322.25</v>
      </c>
      <c r="AI3" s="134">
        <v>43287.433333333334</v>
      </c>
      <c r="AJ3" s="120">
        <v>43327.633333333331</v>
      </c>
      <c r="AK3" s="120">
        <v>43345.574999999997</v>
      </c>
      <c r="AL3" s="131">
        <v>43346.416666666664</v>
      </c>
      <c r="AM3" s="120">
        <v>43356.416666666664</v>
      </c>
      <c r="AN3" s="131">
        <v>43373.415972222225</v>
      </c>
      <c r="AO3" s="120">
        <v>43375.491666666669</v>
      </c>
      <c r="AP3" s="136">
        <v>43400</v>
      </c>
      <c r="AQ3" s="135">
        <v>43400.407638888886</v>
      </c>
      <c r="AR3" s="120">
        <v>43406.625</v>
      </c>
      <c r="AS3" s="136">
        <v>43411.89166666667</v>
      </c>
      <c r="AT3" s="131">
        <v>43413.106944444444</v>
      </c>
      <c r="AU3" s="131">
        <v>43419.432638888888</v>
      </c>
      <c r="AV3" s="120">
        <v>43427.583333333336</v>
      </c>
      <c r="AW3" s="121">
        <v>43428.433333333334</v>
      </c>
      <c r="AX3" s="131">
        <v>43436.424305555556</v>
      </c>
      <c r="AY3" s="121">
        <v>43437.428472222222</v>
      </c>
      <c r="AZ3" s="131">
        <v>43444.307638888888</v>
      </c>
      <c r="BA3" s="121">
        <v>43455.474999999999</v>
      </c>
      <c r="BB3" s="138">
        <v>43459.549305555556</v>
      </c>
      <c r="BC3" s="145">
        <v>43465.907638888886</v>
      </c>
      <c r="BD3" s="115"/>
      <c r="BE3" s="116"/>
      <c r="BF3" s="115"/>
      <c r="BG3" s="115"/>
      <c r="BH3" s="115"/>
      <c r="BI3" s="115"/>
      <c r="BJ3" s="117"/>
      <c r="BK3" s="117"/>
      <c r="BL3" s="117"/>
      <c r="BM3" s="117"/>
      <c r="BN3" s="117"/>
      <c r="BO3" s="118"/>
      <c r="BP3" s="118"/>
      <c r="BQ3" s="118"/>
      <c r="BR3" s="118"/>
      <c r="BS3" s="118"/>
      <c r="BT3" s="118"/>
      <c r="BU3" s="118"/>
      <c r="BV3" s="118"/>
      <c r="BW3" s="118"/>
      <c r="BX3" s="118"/>
      <c r="BY3" s="118"/>
      <c r="BZ3" s="118"/>
      <c r="CA3" s="118"/>
      <c r="CB3" s="118"/>
      <c r="CC3" s="118"/>
      <c r="CD3" s="118"/>
      <c r="CE3" s="118"/>
      <c r="CF3" s="118"/>
      <c r="CG3" s="118"/>
      <c r="CH3" s="118"/>
      <c r="CI3" s="118"/>
      <c r="CJ3" s="118"/>
      <c r="CK3" s="118"/>
      <c r="CL3" s="118"/>
      <c r="CM3" s="118"/>
      <c r="CN3" s="118"/>
      <c r="CO3" s="118"/>
      <c r="CP3" s="118"/>
      <c r="CQ3" s="118"/>
      <c r="CR3" s="118"/>
      <c r="CS3" s="118"/>
      <c r="CT3" s="118"/>
      <c r="CU3" s="118"/>
      <c r="CV3" s="118"/>
      <c r="CW3" s="118"/>
      <c r="CX3" s="118"/>
      <c r="CY3" s="118"/>
      <c r="CZ3" s="118"/>
      <c r="DA3" s="118"/>
      <c r="DB3" s="118"/>
      <c r="DC3" s="118"/>
      <c r="DD3" s="118"/>
    </row>
    <row r="4" spans="1:108" x14ac:dyDescent="0.25">
      <c r="A4" s="36" t="s">
        <v>2</v>
      </c>
      <c r="B4" s="83" t="s">
        <v>3</v>
      </c>
      <c r="C4" s="97">
        <v>2.8000000000000001E-2</v>
      </c>
      <c r="D4" s="98">
        <v>4.3999999999999997E-2</v>
      </c>
      <c r="E4" s="98">
        <v>2.7E-2</v>
      </c>
      <c r="F4" s="98">
        <v>4.3999999999999997E-2</v>
      </c>
      <c r="G4" s="98">
        <v>4.3999999999999997E-2</v>
      </c>
      <c r="H4" s="98">
        <v>4.2999999999999997E-2</v>
      </c>
      <c r="I4" s="98">
        <v>2.5000000000000001E-2</v>
      </c>
      <c r="J4" s="98">
        <v>3.3000000000000002E-2</v>
      </c>
      <c r="K4" s="98">
        <v>4.2999999999999997E-2</v>
      </c>
      <c r="L4" s="98">
        <v>2.1000000000000001E-2</v>
      </c>
      <c r="M4" s="98">
        <v>4.2999999999999997E-2</v>
      </c>
      <c r="N4" s="98">
        <v>1.7999999999999999E-2</v>
      </c>
      <c r="O4" s="98">
        <v>4.2999999999999997E-2</v>
      </c>
      <c r="P4" s="98">
        <v>4.2999999999999997E-2</v>
      </c>
      <c r="Q4" s="98">
        <v>1.0999999999999999E-2</v>
      </c>
      <c r="R4" s="98">
        <v>1.0999999999999999E-2</v>
      </c>
      <c r="S4" s="98">
        <v>8.9999999999999993E-3</v>
      </c>
      <c r="T4" s="98">
        <v>3.6999999999999998E-2</v>
      </c>
      <c r="U4" s="99">
        <v>1.7000000000000001E-2</v>
      </c>
      <c r="V4" s="99">
        <v>3.6999999999999998E-2</v>
      </c>
      <c r="W4" s="98">
        <v>3.6999999999999998E-2</v>
      </c>
      <c r="X4" s="98">
        <v>4.5999999999999999E-2</v>
      </c>
      <c r="Y4" s="99">
        <v>3.1E-2</v>
      </c>
      <c r="Z4" s="99">
        <v>3.1E-2</v>
      </c>
      <c r="AA4" s="98">
        <v>2.1000000000000001E-2</v>
      </c>
      <c r="AB4" s="98">
        <v>0.13900000000000001</v>
      </c>
      <c r="AC4" s="98">
        <v>8.5000000000000006E-2</v>
      </c>
      <c r="AD4" s="98">
        <v>7.2999999999999995E-2</v>
      </c>
      <c r="AE4" s="98">
        <v>7.2999999999999995E-2</v>
      </c>
      <c r="AF4" s="98">
        <v>2.1000000000000001E-2</v>
      </c>
      <c r="AG4" s="98">
        <v>2.1000000000000001E-2</v>
      </c>
      <c r="AH4" s="98">
        <v>3.3000000000000002E-2</v>
      </c>
      <c r="AI4" s="98">
        <v>2.1000000000000001E-2</v>
      </c>
      <c r="AJ4" s="98">
        <v>3.3000000000000002E-2</v>
      </c>
      <c r="AK4" s="98">
        <v>1.0999999999999999E-2</v>
      </c>
      <c r="AL4" s="98">
        <v>5.0000000000000001E-3</v>
      </c>
      <c r="AM4" s="98">
        <v>5.0000000000000001E-3</v>
      </c>
      <c r="AN4" s="98">
        <v>5.0000000000000001E-3</v>
      </c>
      <c r="AO4" s="98">
        <v>8.0000000000000002E-3</v>
      </c>
      <c r="AP4" s="98">
        <v>5.0000000000000001E-3</v>
      </c>
      <c r="AQ4" s="98">
        <v>1.7999999999999999E-2</v>
      </c>
      <c r="AR4" s="98">
        <v>1.7999999999999999E-2</v>
      </c>
      <c r="AS4" s="98">
        <v>5.0000000000000001E-3</v>
      </c>
      <c r="AT4" s="98">
        <v>3.5999999999999997E-2</v>
      </c>
      <c r="AU4" s="98">
        <v>0.01</v>
      </c>
      <c r="AV4" s="99">
        <v>0.01</v>
      </c>
      <c r="AW4" s="98">
        <v>3.5999999999999997E-2</v>
      </c>
      <c r="AX4" s="99">
        <v>0.01</v>
      </c>
      <c r="AY4" s="98">
        <v>1.4E-2</v>
      </c>
      <c r="AZ4" s="98">
        <v>1.4E-2</v>
      </c>
      <c r="BA4" s="98">
        <v>3.5000000000000003E-2</v>
      </c>
      <c r="BB4" s="139">
        <v>1.6E-2</v>
      </c>
      <c r="BC4" s="100">
        <v>3.5000000000000003E-2</v>
      </c>
      <c r="BD4" s="19"/>
      <c r="BE4" s="82">
        <f t="shared" ref="BE4:BE12" si="0">AVERAGE(C4:BC4)</f>
        <v>2.9849056603773568E-2</v>
      </c>
      <c r="BF4" s="19"/>
      <c r="BG4" s="19"/>
      <c r="BH4" s="19"/>
      <c r="BI4" s="19"/>
      <c r="BJ4" s="19"/>
      <c r="BK4" s="19"/>
      <c r="BL4" s="19"/>
      <c r="BM4" s="19"/>
      <c r="BN4" s="19"/>
    </row>
    <row r="5" spans="1:108" x14ac:dyDescent="0.25">
      <c r="A5" s="37" t="s">
        <v>4</v>
      </c>
      <c r="B5" s="84" t="s">
        <v>3</v>
      </c>
      <c r="C5" s="101">
        <v>0.27600000000000002</v>
      </c>
      <c r="D5" s="91">
        <v>0.42299999999999999</v>
      </c>
      <c r="E5" s="91">
        <v>1.0069999999999999</v>
      </c>
      <c r="F5" s="91">
        <v>0.42299999999999999</v>
      </c>
      <c r="G5" s="91">
        <v>0.42299999999999999</v>
      </c>
      <c r="H5" s="91">
        <v>0.19800000000000001</v>
      </c>
      <c r="I5" s="91">
        <v>0.61299999999999999</v>
      </c>
      <c r="J5" s="91">
        <v>1.0229999999999999</v>
      </c>
      <c r="K5" s="91">
        <v>0.19800000000000001</v>
      </c>
      <c r="L5" s="95">
        <v>0.22900000000000001</v>
      </c>
      <c r="M5" s="91">
        <v>0.19800000000000001</v>
      </c>
      <c r="N5" s="91">
        <v>0.24099999999999999</v>
      </c>
      <c r="O5" s="91">
        <v>0.19800000000000001</v>
      </c>
      <c r="P5" s="91">
        <v>0.19800000000000001</v>
      </c>
      <c r="Q5" s="91">
        <v>8.1000000000000003E-2</v>
      </c>
      <c r="R5" s="91">
        <v>8.1000000000000003E-2</v>
      </c>
      <c r="S5" s="91">
        <v>0.184</v>
      </c>
      <c r="T5" s="91">
        <v>0.10299999999999999</v>
      </c>
      <c r="U5" s="91">
        <v>1.43</v>
      </c>
      <c r="V5" s="91">
        <v>0.10299999999999999</v>
      </c>
      <c r="W5" s="91">
        <v>0.10299999999999999</v>
      </c>
      <c r="X5" s="91">
        <v>0.185</v>
      </c>
      <c r="Y5" s="91">
        <v>5.8000000000000003E-2</v>
      </c>
      <c r="Z5" s="91">
        <v>5.8000000000000003E-2</v>
      </c>
      <c r="AA5" s="91">
        <v>0.04</v>
      </c>
      <c r="AB5" s="91">
        <v>0.23899999999999999</v>
      </c>
      <c r="AC5" s="91">
        <v>0.39900000000000002</v>
      </c>
      <c r="AD5" s="91">
        <v>9.4E-2</v>
      </c>
      <c r="AE5" s="91">
        <v>9.4E-2</v>
      </c>
      <c r="AF5" s="91">
        <v>0.04</v>
      </c>
      <c r="AG5" s="91">
        <v>0.04</v>
      </c>
      <c r="AH5" s="91">
        <v>0.23799999999999999</v>
      </c>
      <c r="AI5" s="91">
        <v>0.04</v>
      </c>
      <c r="AJ5" s="91">
        <v>0.23799999999999999</v>
      </c>
      <c r="AK5" s="91">
        <v>4.3999999999999997E-2</v>
      </c>
      <c r="AL5" s="91">
        <v>5.7000000000000002E-2</v>
      </c>
      <c r="AM5" s="91">
        <v>5.7000000000000002E-2</v>
      </c>
      <c r="AN5" s="91">
        <v>5.7000000000000002E-2</v>
      </c>
      <c r="AO5" s="91">
        <v>2.3E-2</v>
      </c>
      <c r="AP5" s="91">
        <v>5.7000000000000002E-2</v>
      </c>
      <c r="AQ5" s="91">
        <v>7.8E-2</v>
      </c>
      <c r="AR5" s="91">
        <v>7.8E-2</v>
      </c>
      <c r="AS5" s="91">
        <v>5.7000000000000002E-2</v>
      </c>
      <c r="AT5" s="91">
        <v>0.375</v>
      </c>
      <c r="AU5" s="91">
        <v>2.4E-2</v>
      </c>
      <c r="AV5" s="91">
        <v>2.4E-2</v>
      </c>
      <c r="AW5" s="91">
        <v>0.375</v>
      </c>
      <c r="AX5" s="91">
        <v>2.4E-2</v>
      </c>
      <c r="AY5" s="91">
        <v>0.32200000000000001</v>
      </c>
      <c r="AZ5" s="91">
        <v>0.32200000000000001</v>
      </c>
      <c r="BA5" s="91">
        <v>0.104</v>
      </c>
      <c r="BB5" s="140">
        <v>0.125</v>
      </c>
      <c r="BC5" s="102">
        <v>0.104</v>
      </c>
      <c r="BD5" s="20"/>
      <c r="BE5" s="82">
        <f t="shared" si="0"/>
        <v>0.22269811320754698</v>
      </c>
      <c r="BF5" s="20"/>
      <c r="BG5" s="20"/>
      <c r="BH5" s="20"/>
      <c r="BI5" s="20"/>
      <c r="BJ5" s="20"/>
      <c r="BK5" s="20"/>
      <c r="BL5" s="20"/>
      <c r="BM5" s="20"/>
      <c r="BN5" s="20"/>
    </row>
    <row r="6" spans="1:108" x14ac:dyDescent="0.25">
      <c r="A6" s="37" t="s">
        <v>5</v>
      </c>
      <c r="B6" s="84" t="s">
        <v>6</v>
      </c>
      <c r="C6" s="103">
        <v>9.5</v>
      </c>
      <c r="D6" s="92">
        <v>8.1</v>
      </c>
      <c r="E6" s="92">
        <v>7.2</v>
      </c>
      <c r="F6" s="92">
        <v>8.1</v>
      </c>
      <c r="G6" s="92">
        <v>8.1</v>
      </c>
      <c r="H6" s="92">
        <v>9.6</v>
      </c>
      <c r="I6" s="92">
        <v>6.9</v>
      </c>
      <c r="J6" s="92">
        <v>6.1</v>
      </c>
      <c r="K6" s="92">
        <v>9.6</v>
      </c>
      <c r="L6" s="94">
        <v>7.7</v>
      </c>
      <c r="M6" s="92">
        <v>9.6</v>
      </c>
      <c r="N6" s="92">
        <v>6.4</v>
      </c>
      <c r="O6" s="92">
        <v>9.6</v>
      </c>
      <c r="P6" s="92">
        <v>9.6</v>
      </c>
      <c r="Q6" s="94">
        <v>6.2</v>
      </c>
      <c r="R6" s="94">
        <v>6.2</v>
      </c>
      <c r="S6" s="94">
        <v>6.3</v>
      </c>
      <c r="T6" s="92">
        <v>6.3</v>
      </c>
      <c r="U6" s="92">
        <v>5.4</v>
      </c>
      <c r="V6" s="92">
        <v>6.3</v>
      </c>
      <c r="W6" s="92">
        <v>6.3</v>
      </c>
      <c r="X6" s="92">
        <v>4.7</v>
      </c>
      <c r="Y6" s="94">
        <v>5.5</v>
      </c>
      <c r="Z6" s="94">
        <v>5.5</v>
      </c>
      <c r="AA6" s="92">
        <v>8.5</v>
      </c>
      <c r="AB6" s="92">
        <v>5.0999999999999996</v>
      </c>
      <c r="AC6" s="92">
        <v>6.1</v>
      </c>
      <c r="AD6" s="92">
        <v>5.6</v>
      </c>
      <c r="AE6" s="92">
        <v>5.6</v>
      </c>
      <c r="AF6" s="92">
        <v>8.5</v>
      </c>
      <c r="AG6" s="92">
        <v>8.5</v>
      </c>
      <c r="AH6" s="92">
        <v>4.8</v>
      </c>
      <c r="AI6" s="92">
        <v>8.5</v>
      </c>
      <c r="AJ6" s="94">
        <v>4.8</v>
      </c>
      <c r="AK6" s="94">
        <v>3.2</v>
      </c>
      <c r="AL6" s="92">
        <v>3.6</v>
      </c>
      <c r="AM6" s="92">
        <v>3.6</v>
      </c>
      <c r="AN6" s="92">
        <v>3.6</v>
      </c>
      <c r="AO6" s="92">
        <v>4.7</v>
      </c>
      <c r="AP6" s="92">
        <v>3.6</v>
      </c>
      <c r="AQ6" s="94">
        <v>6.6</v>
      </c>
      <c r="AR6" s="94">
        <v>6.6</v>
      </c>
      <c r="AS6" s="92">
        <v>3.6</v>
      </c>
      <c r="AT6" s="94">
        <v>6.1</v>
      </c>
      <c r="AU6" s="94">
        <v>4.3</v>
      </c>
      <c r="AV6" s="92">
        <v>4.3</v>
      </c>
      <c r="AW6" s="94">
        <v>6.1</v>
      </c>
      <c r="AX6" s="92">
        <v>4.3</v>
      </c>
      <c r="AY6" s="92">
        <v>8.1</v>
      </c>
      <c r="AZ6" s="92">
        <v>8.1</v>
      </c>
      <c r="BA6" s="92">
        <v>17.600000000000001</v>
      </c>
      <c r="BB6" s="141">
        <v>16.100000000000001</v>
      </c>
      <c r="BC6" s="104">
        <v>17.600000000000001</v>
      </c>
      <c r="BD6" s="21"/>
      <c r="BE6" s="82">
        <f t="shared" si="0"/>
        <v>7.028301886792458</v>
      </c>
      <c r="BF6" s="21"/>
      <c r="BG6" s="21"/>
      <c r="BH6" s="21"/>
      <c r="BI6" s="21"/>
      <c r="BJ6" s="21"/>
      <c r="BK6" s="21"/>
      <c r="BL6" s="21"/>
      <c r="BM6" s="21"/>
      <c r="BN6" s="21"/>
    </row>
    <row r="7" spans="1:108" x14ac:dyDescent="0.25">
      <c r="A7" s="37" t="s">
        <v>5</v>
      </c>
      <c r="B7" s="84" t="s">
        <v>7</v>
      </c>
      <c r="C7" s="103">
        <v>2.15</v>
      </c>
      <c r="D7" s="92">
        <v>1.83</v>
      </c>
      <c r="E7" s="93">
        <v>1.63</v>
      </c>
      <c r="F7" s="92">
        <v>1.83</v>
      </c>
      <c r="G7" s="92">
        <v>1.83</v>
      </c>
      <c r="H7" s="93">
        <v>2.17</v>
      </c>
      <c r="I7" s="93">
        <v>1.56</v>
      </c>
      <c r="J7" s="92">
        <v>1.38</v>
      </c>
      <c r="K7" s="93">
        <v>2.17</v>
      </c>
      <c r="L7" s="92">
        <v>1.74</v>
      </c>
      <c r="M7" s="93">
        <v>2.17</v>
      </c>
      <c r="N7" s="92">
        <v>1.45</v>
      </c>
      <c r="O7" s="93">
        <v>2.17</v>
      </c>
      <c r="P7" s="93">
        <v>2.17</v>
      </c>
      <c r="Q7" s="93">
        <v>1.4</v>
      </c>
      <c r="R7" s="93">
        <v>1.4</v>
      </c>
      <c r="S7" s="92">
        <v>1.42</v>
      </c>
      <c r="T7" s="93">
        <v>1.42</v>
      </c>
      <c r="U7" s="93">
        <v>1.22</v>
      </c>
      <c r="V7" s="93">
        <v>1.42</v>
      </c>
      <c r="W7" s="93">
        <v>1.42</v>
      </c>
      <c r="X7" s="92">
        <v>1.06</v>
      </c>
      <c r="Y7" s="92">
        <v>1.24</v>
      </c>
      <c r="Z7" s="92">
        <v>1.24</v>
      </c>
      <c r="AA7" s="92">
        <v>1.92</v>
      </c>
      <c r="AB7" s="92">
        <v>1.1499999999999999</v>
      </c>
      <c r="AC7" s="92">
        <v>1.38</v>
      </c>
      <c r="AD7" s="92">
        <v>1.26</v>
      </c>
      <c r="AE7" s="92">
        <v>1.26</v>
      </c>
      <c r="AF7" s="92">
        <v>1.92</v>
      </c>
      <c r="AG7" s="92">
        <v>1.92</v>
      </c>
      <c r="AH7" s="92">
        <v>1.08</v>
      </c>
      <c r="AI7" s="92">
        <v>1.92</v>
      </c>
      <c r="AJ7" s="93">
        <v>1.08</v>
      </c>
      <c r="AK7" s="92">
        <v>0.72</v>
      </c>
      <c r="AL7" s="92">
        <v>0.81</v>
      </c>
      <c r="AM7" s="92">
        <v>0.81</v>
      </c>
      <c r="AN7" s="92">
        <v>0.81</v>
      </c>
      <c r="AO7" s="93">
        <v>1.06</v>
      </c>
      <c r="AP7" s="92">
        <v>0.81</v>
      </c>
      <c r="AQ7" s="93">
        <v>1.49</v>
      </c>
      <c r="AR7" s="93">
        <v>1.49</v>
      </c>
      <c r="AS7" s="92">
        <v>0.81</v>
      </c>
      <c r="AT7" s="93">
        <v>1.38</v>
      </c>
      <c r="AU7" s="93">
        <v>0.97</v>
      </c>
      <c r="AV7" s="92">
        <v>0.97</v>
      </c>
      <c r="AW7" s="93">
        <v>1.38</v>
      </c>
      <c r="AX7" s="92">
        <v>0.97</v>
      </c>
      <c r="AY7" s="92">
        <v>1.83</v>
      </c>
      <c r="AZ7" s="92">
        <v>1.83</v>
      </c>
      <c r="BA7" s="93">
        <v>3.97</v>
      </c>
      <c r="BB7" s="141">
        <v>3.64</v>
      </c>
      <c r="BC7" s="106">
        <v>3.97</v>
      </c>
      <c r="BD7" s="21"/>
      <c r="BE7" s="82">
        <f t="shared" si="0"/>
        <v>1.5867924528301889</v>
      </c>
      <c r="BF7" s="21"/>
      <c r="BG7" s="21"/>
      <c r="BH7" s="21"/>
      <c r="BI7" s="21"/>
      <c r="BJ7" s="21"/>
      <c r="BK7" s="21"/>
      <c r="BL7" s="21"/>
      <c r="BM7" s="21"/>
      <c r="BN7" s="21"/>
    </row>
    <row r="8" spans="1:108" x14ac:dyDescent="0.25">
      <c r="A8" s="37" t="s">
        <v>8</v>
      </c>
      <c r="B8" s="84" t="s">
        <v>9</v>
      </c>
      <c r="C8" s="105">
        <v>0.16</v>
      </c>
      <c r="D8" s="93">
        <v>0.23</v>
      </c>
      <c r="E8" s="93">
        <v>0.13</v>
      </c>
      <c r="F8" s="93">
        <v>0.23</v>
      </c>
      <c r="G8" s="93">
        <v>0.23</v>
      </c>
      <c r="H8" s="93">
        <v>0.1</v>
      </c>
      <c r="I8" s="93">
        <v>0.13</v>
      </c>
      <c r="J8" s="93">
        <v>0.08</v>
      </c>
      <c r="K8" s="93">
        <v>0.1</v>
      </c>
      <c r="L8" s="93">
        <v>7.0000000000000007E-2</v>
      </c>
      <c r="M8" s="93">
        <v>0.1</v>
      </c>
      <c r="N8" s="93">
        <v>0.13</v>
      </c>
      <c r="O8" s="93">
        <v>0.1</v>
      </c>
      <c r="P8" s="93">
        <v>0.1</v>
      </c>
      <c r="Q8" s="93">
        <v>7.0000000000000007E-2</v>
      </c>
      <c r="R8" s="93">
        <v>7.0000000000000007E-2</v>
      </c>
      <c r="S8" s="93">
        <v>0.04</v>
      </c>
      <c r="T8" s="93">
        <v>0.24</v>
      </c>
      <c r="U8" s="93">
        <v>0.04</v>
      </c>
      <c r="V8" s="93">
        <v>0.24</v>
      </c>
      <c r="W8" s="93">
        <v>0.24</v>
      </c>
      <c r="X8" s="93">
        <v>0.2</v>
      </c>
      <c r="Y8" s="93">
        <v>0.04</v>
      </c>
      <c r="Z8" s="93">
        <v>0.04</v>
      </c>
      <c r="AA8" s="96">
        <v>0.02</v>
      </c>
      <c r="AB8" s="96">
        <v>0.7</v>
      </c>
      <c r="AC8" s="93">
        <v>0.68</v>
      </c>
      <c r="AD8" s="93">
        <v>0.78</v>
      </c>
      <c r="AE8" s="93">
        <v>0.78</v>
      </c>
      <c r="AF8" s="93">
        <v>0.02</v>
      </c>
      <c r="AG8" s="93">
        <v>0.02</v>
      </c>
      <c r="AH8" s="93">
        <v>0.05</v>
      </c>
      <c r="AI8" s="93">
        <v>0.02</v>
      </c>
      <c r="AJ8" s="93">
        <v>0.05</v>
      </c>
      <c r="AK8" s="93">
        <v>0.04</v>
      </c>
      <c r="AL8" s="93">
        <v>0.05</v>
      </c>
      <c r="AM8" s="93">
        <v>0.05</v>
      </c>
      <c r="AN8" s="93">
        <v>0.05</v>
      </c>
      <c r="AO8" s="93">
        <v>0.03</v>
      </c>
      <c r="AP8" s="93">
        <v>0.05</v>
      </c>
      <c r="AQ8" s="93">
        <v>0.02</v>
      </c>
      <c r="AR8" s="93">
        <v>0.02</v>
      </c>
      <c r="AS8" s="93">
        <v>0.05</v>
      </c>
      <c r="AT8" s="93">
        <v>0.02</v>
      </c>
      <c r="AU8" s="93">
        <v>0.02</v>
      </c>
      <c r="AV8" s="93">
        <v>0.02</v>
      </c>
      <c r="AW8" s="93">
        <v>0.02</v>
      </c>
      <c r="AX8" s="93">
        <v>0.02</v>
      </c>
      <c r="AY8" s="93">
        <v>0.02</v>
      </c>
      <c r="AZ8" s="93">
        <v>0.02</v>
      </c>
      <c r="BA8" s="93">
        <v>0.03</v>
      </c>
      <c r="BB8" s="142">
        <v>0.02</v>
      </c>
      <c r="BC8" s="106">
        <v>0.03</v>
      </c>
      <c r="BD8" s="22"/>
      <c r="BE8" s="82">
        <f t="shared" si="0"/>
        <v>0.12849056603773576</v>
      </c>
      <c r="BF8" s="22"/>
      <c r="BG8" s="22"/>
      <c r="BH8" s="22"/>
      <c r="BI8" s="22"/>
      <c r="BJ8" s="22"/>
      <c r="BK8" s="22"/>
      <c r="BL8" s="22"/>
      <c r="BM8" s="22"/>
      <c r="BN8" s="22"/>
    </row>
    <row r="9" spans="1:108" x14ac:dyDescent="0.25">
      <c r="A9" s="37" t="s">
        <v>8</v>
      </c>
      <c r="B9" s="84" t="s">
        <v>7</v>
      </c>
      <c r="C9" s="101">
        <v>0.124</v>
      </c>
      <c r="D9" s="91">
        <v>0.17899999999999999</v>
      </c>
      <c r="E9" s="91">
        <v>0.10100000000000001</v>
      </c>
      <c r="F9" s="91">
        <v>0.17899999999999999</v>
      </c>
      <c r="G9" s="91">
        <v>0.17899999999999999</v>
      </c>
      <c r="H9" s="91">
        <v>7.8E-2</v>
      </c>
      <c r="I9" s="91">
        <v>0.10100000000000001</v>
      </c>
      <c r="J9" s="91">
        <v>6.2E-2</v>
      </c>
      <c r="K9" s="91">
        <v>7.8E-2</v>
      </c>
      <c r="L9" s="91">
        <v>5.3999999999999999E-2</v>
      </c>
      <c r="M9" s="91">
        <v>7.8E-2</v>
      </c>
      <c r="N9" s="91">
        <v>0.10100000000000001</v>
      </c>
      <c r="O9" s="91">
        <v>7.8E-2</v>
      </c>
      <c r="P9" s="91">
        <v>7.8E-2</v>
      </c>
      <c r="Q9" s="91">
        <v>5.3999999999999999E-2</v>
      </c>
      <c r="R9" s="91">
        <v>5.3999999999999999E-2</v>
      </c>
      <c r="S9" s="91">
        <v>3.1E-2</v>
      </c>
      <c r="T9" s="91">
        <v>0.187</v>
      </c>
      <c r="U9" s="91">
        <v>3.1E-2</v>
      </c>
      <c r="V9" s="91">
        <v>0.187</v>
      </c>
      <c r="W9" s="91">
        <v>0.187</v>
      </c>
      <c r="X9" s="91">
        <v>0.156</v>
      </c>
      <c r="Y9" s="91">
        <v>3.1E-2</v>
      </c>
      <c r="Z9" s="91">
        <v>3.1E-2</v>
      </c>
      <c r="AA9" s="91">
        <v>1.6E-2</v>
      </c>
      <c r="AB9" s="91">
        <v>0.54400000000000004</v>
      </c>
      <c r="AC9" s="91">
        <v>0.52900000000000003</v>
      </c>
      <c r="AD9" s="91">
        <v>0.60699999999999998</v>
      </c>
      <c r="AE9" s="91">
        <v>0.60699999999999998</v>
      </c>
      <c r="AF9" s="91">
        <v>1.6E-2</v>
      </c>
      <c r="AG9" s="91">
        <v>1.6E-2</v>
      </c>
      <c r="AH9" s="91">
        <v>3.9E-2</v>
      </c>
      <c r="AI9" s="91">
        <v>1.6E-2</v>
      </c>
      <c r="AJ9" s="91">
        <v>3.9E-2</v>
      </c>
      <c r="AK9" s="91">
        <v>3.1E-2</v>
      </c>
      <c r="AL9" s="91">
        <v>3.9E-2</v>
      </c>
      <c r="AM9" s="91">
        <v>3.9E-2</v>
      </c>
      <c r="AN9" s="91">
        <v>3.9E-2</v>
      </c>
      <c r="AO9" s="91">
        <v>2.3E-2</v>
      </c>
      <c r="AP9" s="91">
        <v>3.9E-2</v>
      </c>
      <c r="AQ9" s="91">
        <v>1.6E-2</v>
      </c>
      <c r="AR9" s="91">
        <v>1.6E-2</v>
      </c>
      <c r="AS9" s="91">
        <v>3.9E-2</v>
      </c>
      <c r="AT9" s="91">
        <v>1.6E-2</v>
      </c>
      <c r="AU9" s="91">
        <v>1.6E-2</v>
      </c>
      <c r="AV9" s="91">
        <v>1.6E-2</v>
      </c>
      <c r="AW9" s="91">
        <v>1.6E-2</v>
      </c>
      <c r="AX9" s="91">
        <v>1.6E-2</v>
      </c>
      <c r="AY9" s="91">
        <v>1.6E-2</v>
      </c>
      <c r="AZ9" s="91">
        <v>1.6E-2</v>
      </c>
      <c r="BA9" s="91">
        <v>2.3E-2</v>
      </c>
      <c r="BB9" s="140">
        <v>1.6E-2</v>
      </c>
      <c r="BC9" s="102">
        <v>2.3E-2</v>
      </c>
      <c r="BD9" s="20"/>
      <c r="BE9" s="82">
        <f t="shared" si="0"/>
        <v>0.10005660377358486</v>
      </c>
      <c r="BF9" s="22"/>
      <c r="BG9" s="22"/>
      <c r="BH9" s="22"/>
      <c r="BI9" s="22"/>
      <c r="BJ9" s="22"/>
      <c r="BK9" s="20"/>
      <c r="BL9" s="20"/>
      <c r="BM9" s="20"/>
      <c r="BN9" s="20"/>
    </row>
    <row r="10" spans="1:108" x14ac:dyDescent="0.25">
      <c r="A10" s="37" t="s">
        <v>10</v>
      </c>
      <c r="B10" s="84" t="s">
        <v>11</v>
      </c>
      <c r="C10" s="107">
        <v>601.70000000000005</v>
      </c>
      <c r="D10" s="90">
        <v>640.9</v>
      </c>
      <c r="E10" s="90">
        <v>2356.9</v>
      </c>
      <c r="F10" s="90">
        <v>640.9</v>
      </c>
      <c r="G10" s="90">
        <v>640.9</v>
      </c>
      <c r="H10" s="90">
        <v>231.2</v>
      </c>
      <c r="I10" s="90">
        <v>1201.8</v>
      </c>
      <c r="J10" s="90">
        <v>1860.9</v>
      </c>
      <c r="K10" s="90">
        <v>231.2</v>
      </c>
      <c r="L10" s="90">
        <v>459.2</v>
      </c>
      <c r="M10" s="90">
        <v>231.2</v>
      </c>
      <c r="N10" s="90">
        <v>557.29999999999995</v>
      </c>
      <c r="O10" s="90">
        <v>231.2</v>
      </c>
      <c r="P10" s="90">
        <v>231.2</v>
      </c>
      <c r="Q10" s="90">
        <v>107.4</v>
      </c>
      <c r="R10" s="90">
        <v>107.4</v>
      </c>
      <c r="S10" s="90">
        <v>344.6</v>
      </c>
      <c r="T10" s="90">
        <v>77.2</v>
      </c>
      <c r="U10" s="90">
        <v>3057.6</v>
      </c>
      <c r="V10" s="90">
        <v>77.2</v>
      </c>
      <c r="W10" s="90">
        <v>77.2</v>
      </c>
      <c r="X10" s="90">
        <v>135</v>
      </c>
      <c r="Y10" s="90">
        <v>75</v>
      </c>
      <c r="Z10" s="90">
        <v>75</v>
      </c>
      <c r="AA10" s="90">
        <v>41.8</v>
      </c>
      <c r="AB10" s="90">
        <v>64.900000000000006</v>
      </c>
      <c r="AC10" s="90">
        <v>784.2</v>
      </c>
      <c r="AD10" s="90">
        <v>44.8</v>
      </c>
      <c r="AE10" s="90">
        <v>44.8</v>
      </c>
      <c r="AF10" s="90">
        <v>41.8</v>
      </c>
      <c r="AG10" s="90">
        <v>41.8</v>
      </c>
      <c r="AH10" s="90">
        <v>315.3</v>
      </c>
      <c r="AI10" s="90">
        <v>41.8</v>
      </c>
      <c r="AJ10" s="90">
        <v>315.3</v>
      </c>
      <c r="AK10" s="90">
        <v>25.8</v>
      </c>
      <c r="AL10" s="90">
        <v>56</v>
      </c>
      <c r="AM10" s="90">
        <v>56</v>
      </c>
      <c r="AN10" s="90">
        <v>56</v>
      </c>
      <c r="AO10" s="90">
        <v>7.4</v>
      </c>
      <c r="AP10" s="90">
        <v>56</v>
      </c>
      <c r="AQ10" s="90">
        <v>49.2</v>
      </c>
      <c r="AR10" s="90">
        <v>49.2</v>
      </c>
      <c r="AS10" s="90">
        <v>56</v>
      </c>
      <c r="AT10" s="90">
        <v>503.6</v>
      </c>
      <c r="AU10" s="90">
        <v>10</v>
      </c>
      <c r="AV10" s="90">
        <v>10</v>
      </c>
      <c r="AW10" s="90">
        <v>503.6</v>
      </c>
      <c r="AX10" s="90">
        <v>10</v>
      </c>
      <c r="AY10" s="90">
        <v>725.6</v>
      </c>
      <c r="AZ10" s="90">
        <v>725.6</v>
      </c>
      <c r="BA10" s="90">
        <v>90</v>
      </c>
      <c r="BB10" s="143">
        <v>238.8</v>
      </c>
      <c r="BC10" s="108">
        <v>90</v>
      </c>
      <c r="BD10" s="23"/>
      <c r="BE10" s="82">
        <f t="shared" si="0"/>
        <v>364.25283018867907</v>
      </c>
      <c r="BF10" s="23"/>
      <c r="BG10" s="23"/>
      <c r="BH10" s="23"/>
      <c r="BI10" s="23"/>
      <c r="BJ10" s="23"/>
      <c r="BK10" s="23"/>
      <c r="BL10" s="23"/>
      <c r="BM10" s="23"/>
      <c r="BN10" s="23"/>
    </row>
    <row r="11" spans="1:108" x14ac:dyDescent="0.25">
      <c r="A11" s="37" t="s">
        <v>12</v>
      </c>
      <c r="B11" s="84" t="s">
        <v>11</v>
      </c>
      <c r="C11" s="107">
        <v>20</v>
      </c>
      <c r="D11" s="90">
        <v>30.5</v>
      </c>
      <c r="E11" s="90">
        <v>83.8</v>
      </c>
      <c r="F11" s="90">
        <v>30.5</v>
      </c>
      <c r="G11" s="90">
        <v>30.5</v>
      </c>
      <c r="H11" s="90">
        <v>17.2</v>
      </c>
      <c r="I11" s="90">
        <v>32.5</v>
      </c>
      <c r="J11" s="90">
        <v>50.7</v>
      </c>
      <c r="K11" s="90">
        <v>17.2</v>
      </c>
      <c r="L11" s="90">
        <v>14</v>
      </c>
      <c r="M11" s="90">
        <v>17.2</v>
      </c>
      <c r="N11" s="90">
        <v>22.7</v>
      </c>
      <c r="O11" s="90">
        <v>17.2</v>
      </c>
      <c r="P11" s="90">
        <v>17.2</v>
      </c>
      <c r="Q11" s="90">
        <v>9.4</v>
      </c>
      <c r="R11" s="90">
        <v>9.4</v>
      </c>
      <c r="S11" s="90">
        <v>13.6</v>
      </c>
      <c r="T11" s="90">
        <v>6</v>
      </c>
      <c r="U11" s="90">
        <v>91.9</v>
      </c>
      <c r="V11" s="90">
        <v>6</v>
      </c>
      <c r="W11" s="90">
        <v>6</v>
      </c>
      <c r="X11" s="90">
        <v>14.7</v>
      </c>
      <c r="Y11" s="90">
        <v>8.4</v>
      </c>
      <c r="Z11" s="90">
        <v>8.4</v>
      </c>
      <c r="AA11" s="90">
        <v>3.6</v>
      </c>
      <c r="AB11" s="90">
        <v>11.1</v>
      </c>
      <c r="AC11" s="90">
        <v>80.8</v>
      </c>
      <c r="AD11" s="90">
        <v>4.4000000000000004</v>
      </c>
      <c r="AE11" s="90">
        <v>4.4000000000000004</v>
      </c>
      <c r="AF11" s="90">
        <v>3.6</v>
      </c>
      <c r="AG11" s="90">
        <v>3.6</v>
      </c>
      <c r="AH11" s="90">
        <v>34.1</v>
      </c>
      <c r="AI11" s="90">
        <v>3.6</v>
      </c>
      <c r="AJ11" s="90">
        <v>34.1</v>
      </c>
      <c r="AK11" s="90">
        <v>4</v>
      </c>
      <c r="AL11" s="90">
        <v>6.6</v>
      </c>
      <c r="AM11" s="90">
        <v>6.6</v>
      </c>
      <c r="AN11" s="90">
        <v>6.6</v>
      </c>
      <c r="AO11" s="90">
        <v>2.2000000000000002</v>
      </c>
      <c r="AP11" s="90">
        <v>6.6</v>
      </c>
      <c r="AQ11" s="90">
        <v>6.8</v>
      </c>
      <c r="AR11" s="90">
        <v>6.8</v>
      </c>
      <c r="AS11" s="90">
        <v>6.6</v>
      </c>
      <c r="AT11" s="90">
        <v>55.2</v>
      </c>
      <c r="AU11" s="90">
        <v>2.6</v>
      </c>
      <c r="AV11" s="90">
        <v>2.6</v>
      </c>
      <c r="AW11" s="90">
        <v>55.2</v>
      </c>
      <c r="AX11" s="90">
        <v>2.6</v>
      </c>
      <c r="AY11" s="90">
        <v>58.4</v>
      </c>
      <c r="AZ11" s="90">
        <v>58.4</v>
      </c>
      <c r="BA11" s="90"/>
      <c r="BB11" s="143">
        <v>16</v>
      </c>
      <c r="BC11" s="108"/>
      <c r="BD11" s="23"/>
      <c r="BE11" s="82">
        <f t="shared" si="0"/>
        <v>20.825490196078434</v>
      </c>
      <c r="BF11" s="23"/>
      <c r="BG11" s="23"/>
      <c r="BH11" s="23"/>
      <c r="BI11" s="23"/>
      <c r="BJ11" s="23"/>
      <c r="BK11" s="23"/>
      <c r="BL11" s="23"/>
      <c r="BM11" s="23"/>
      <c r="BN11" s="23"/>
    </row>
    <row r="12" spans="1:108" ht="15.75" thickBot="1" x14ac:dyDescent="0.3">
      <c r="A12" s="38" t="s">
        <v>43</v>
      </c>
      <c r="B12" s="85" t="s">
        <v>7</v>
      </c>
      <c r="C12" s="109">
        <v>1.2</v>
      </c>
      <c r="D12" s="110">
        <v>1.3</v>
      </c>
      <c r="E12" s="110">
        <v>2.9</v>
      </c>
      <c r="F12" s="110">
        <v>1.3</v>
      </c>
      <c r="G12" s="110">
        <v>1.3</v>
      </c>
      <c r="H12" s="110">
        <v>1.9</v>
      </c>
      <c r="I12" s="110">
        <v>1.1000000000000001</v>
      </c>
      <c r="J12" s="110">
        <v>1.7</v>
      </c>
      <c r="K12" s="110">
        <v>1.9</v>
      </c>
      <c r="L12" s="110">
        <v>0.8</v>
      </c>
      <c r="M12" s="110">
        <v>1.9</v>
      </c>
      <c r="N12" s="110">
        <v>1.1000000000000001</v>
      </c>
      <c r="O12" s="110">
        <v>1.9</v>
      </c>
      <c r="P12" s="110">
        <v>1.9</v>
      </c>
      <c r="Q12" s="110">
        <v>0.8</v>
      </c>
      <c r="R12" s="110">
        <v>0.8</v>
      </c>
      <c r="S12" s="110">
        <v>0.9</v>
      </c>
      <c r="T12" s="110">
        <v>0.7</v>
      </c>
      <c r="U12" s="110">
        <v>2.2999999999999998</v>
      </c>
      <c r="V12" s="110">
        <v>0.7</v>
      </c>
      <c r="W12" s="110">
        <v>0.7</v>
      </c>
      <c r="X12" s="111">
        <v>1</v>
      </c>
      <c r="Y12" s="111">
        <v>0.7</v>
      </c>
      <c r="Z12" s="111">
        <v>0.7</v>
      </c>
      <c r="AA12" s="110">
        <v>0.4</v>
      </c>
      <c r="AB12" s="110">
        <v>1.9</v>
      </c>
      <c r="AC12" s="110">
        <v>2.7</v>
      </c>
      <c r="AD12" s="110">
        <v>1.2</v>
      </c>
      <c r="AE12" s="110">
        <v>1.2</v>
      </c>
      <c r="AF12" s="110">
        <v>0.4</v>
      </c>
      <c r="AG12" s="110">
        <v>0.4</v>
      </c>
      <c r="AH12" s="110">
        <v>1.8</v>
      </c>
      <c r="AI12" s="110">
        <v>0.4</v>
      </c>
      <c r="AJ12" s="110">
        <v>1.8</v>
      </c>
      <c r="AK12" s="110">
        <v>0.7</v>
      </c>
      <c r="AL12" s="111">
        <v>0.8</v>
      </c>
      <c r="AM12" s="111">
        <v>0.8</v>
      </c>
      <c r="AN12" s="111">
        <v>0.8</v>
      </c>
      <c r="AO12" s="110">
        <v>0.3</v>
      </c>
      <c r="AP12" s="111">
        <v>0.8</v>
      </c>
      <c r="AQ12" s="110">
        <v>0.6</v>
      </c>
      <c r="AR12" s="110">
        <v>0.6</v>
      </c>
      <c r="AS12" s="111">
        <v>0.8</v>
      </c>
      <c r="AT12" s="110">
        <v>2.7</v>
      </c>
      <c r="AU12" s="110">
        <v>0.3</v>
      </c>
      <c r="AV12" s="110">
        <v>0.3</v>
      </c>
      <c r="AW12" s="110">
        <v>2.7</v>
      </c>
      <c r="AX12" s="110">
        <v>0.3</v>
      </c>
      <c r="AY12" s="110">
        <v>3.1</v>
      </c>
      <c r="AZ12" s="110">
        <v>3.1</v>
      </c>
      <c r="BA12" s="110">
        <v>0.5</v>
      </c>
      <c r="BB12" s="144">
        <v>1.2</v>
      </c>
      <c r="BC12" s="112">
        <v>0.5</v>
      </c>
      <c r="BD12" s="24"/>
      <c r="BE12" s="82">
        <f t="shared" si="0"/>
        <v>1.2188679245283016</v>
      </c>
      <c r="BF12" s="24"/>
      <c r="BG12" s="24"/>
      <c r="BH12" s="24"/>
      <c r="BI12" s="24"/>
      <c r="BJ12" s="24"/>
      <c r="BK12" s="24"/>
      <c r="BL12" s="24"/>
      <c r="BM12" s="24"/>
      <c r="BN12" s="24"/>
    </row>
    <row r="13" spans="1:108" x14ac:dyDescent="0.25">
      <c r="A13" s="39"/>
      <c r="B13" s="39"/>
      <c r="C13" s="39"/>
      <c r="D13" s="39"/>
      <c r="E13" s="1"/>
      <c r="F13" s="1"/>
      <c r="G13" s="39"/>
      <c r="H13" s="39"/>
      <c r="I13" s="2"/>
      <c r="J13" s="2"/>
      <c r="K13" s="2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77"/>
      <c r="BD13" s="40"/>
      <c r="BE13" s="40"/>
      <c r="BF13" s="40"/>
      <c r="BG13" s="40"/>
      <c r="BH13" s="40"/>
      <c r="BI13" s="40"/>
    </row>
    <row r="14" spans="1:108" x14ac:dyDescent="0.25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2"/>
      <c r="BE14" s="42"/>
      <c r="BF14" s="42"/>
      <c r="BG14" s="42"/>
      <c r="BH14" s="40"/>
      <c r="BI14" s="40"/>
    </row>
    <row r="15" spans="1:108" s="9" customFormat="1" x14ac:dyDescent="0.2">
      <c r="A15" s="43" t="s">
        <v>13</v>
      </c>
      <c r="B15" s="44"/>
      <c r="C15" s="44" t="s">
        <v>15</v>
      </c>
      <c r="D15" s="44" t="s">
        <v>15</v>
      </c>
      <c r="E15" s="44" t="s">
        <v>15</v>
      </c>
      <c r="F15" s="44" t="s">
        <v>15</v>
      </c>
      <c r="G15" s="44" t="s">
        <v>15</v>
      </c>
      <c r="H15" s="44" t="s">
        <v>15</v>
      </c>
      <c r="I15" s="44" t="s">
        <v>15</v>
      </c>
      <c r="J15" s="44" t="s">
        <v>15</v>
      </c>
      <c r="K15" s="44" t="s">
        <v>14</v>
      </c>
      <c r="L15" s="44" t="s">
        <v>15</v>
      </c>
      <c r="M15" s="44" t="s">
        <v>14</v>
      </c>
      <c r="N15" s="44" t="s">
        <v>14</v>
      </c>
      <c r="O15" s="44" t="s">
        <v>14</v>
      </c>
      <c r="P15" s="44" t="s">
        <v>14</v>
      </c>
      <c r="Q15" s="44" t="s">
        <v>14</v>
      </c>
      <c r="R15" s="44" t="s">
        <v>14</v>
      </c>
      <c r="S15" s="44" t="s">
        <v>14</v>
      </c>
      <c r="T15" s="44" t="s">
        <v>15</v>
      </c>
      <c r="U15" s="44" t="s">
        <v>15</v>
      </c>
      <c r="V15" s="44" t="s">
        <v>15</v>
      </c>
      <c r="W15" s="44" t="s">
        <v>15</v>
      </c>
      <c r="X15" s="44" t="s">
        <v>15</v>
      </c>
      <c r="Y15" s="44" t="s">
        <v>14</v>
      </c>
      <c r="Z15" s="44" t="s">
        <v>14</v>
      </c>
      <c r="AA15" s="44" t="s">
        <v>14</v>
      </c>
      <c r="AB15" s="44" t="s">
        <v>15</v>
      </c>
      <c r="AC15" s="44" t="s">
        <v>15</v>
      </c>
      <c r="AD15" s="44" t="s">
        <v>15</v>
      </c>
      <c r="AE15" s="44" t="s">
        <v>14</v>
      </c>
      <c r="AF15" s="44" t="s">
        <v>14</v>
      </c>
      <c r="AG15" s="44" t="s">
        <v>14</v>
      </c>
      <c r="AH15" s="44" t="s">
        <v>15</v>
      </c>
      <c r="AI15" s="44" t="s">
        <v>14</v>
      </c>
      <c r="AJ15" s="44" t="s">
        <v>15</v>
      </c>
      <c r="AK15" s="44" t="s">
        <v>14</v>
      </c>
      <c r="AL15" s="44" t="s">
        <v>14</v>
      </c>
      <c r="AM15" s="44" t="s">
        <v>14</v>
      </c>
      <c r="AN15" s="44" t="s">
        <v>14</v>
      </c>
      <c r="AO15" s="44" t="s">
        <v>15</v>
      </c>
      <c r="AP15" s="44" t="s">
        <v>14</v>
      </c>
      <c r="AQ15" s="44" t="s">
        <v>15</v>
      </c>
      <c r="AR15" s="44" t="s">
        <v>15</v>
      </c>
      <c r="AS15" s="44" t="s">
        <v>14</v>
      </c>
      <c r="AT15" s="44" t="s">
        <v>15</v>
      </c>
      <c r="AU15" s="44" t="s">
        <v>14</v>
      </c>
      <c r="AV15" s="44" t="s">
        <v>14</v>
      </c>
      <c r="AW15" s="44" t="s">
        <v>15</v>
      </c>
      <c r="AX15" s="44" t="s">
        <v>14</v>
      </c>
      <c r="AY15" s="44" t="s">
        <v>15</v>
      </c>
      <c r="AZ15" s="44" t="s">
        <v>15</v>
      </c>
      <c r="BA15" s="44" t="s">
        <v>15</v>
      </c>
      <c r="BB15" s="44" t="s">
        <v>15</v>
      </c>
      <c r="BC15" s="44" t="s">
        <v>15</v>
      </c>
      <c r="BD15" s="45"/>
      <c r="BE15" s="45"/>
      <c r="BF15" s="45"/>
      <c r="BG15" s="45"/>
      <c r="BH15" s="46"/>
      <c r="BI15" s="46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</row>
    <row r="16" spans="1:108" s="8" customFormat="1" x14ac:dyDescent="0.25">
      <c r="A16" s="47" t="s">
        <v>16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2"/>
      <c r="BE16" s="42"/>
      <c r="BF16" s="42"/>
      <c r="BG16" s="42"/>
      <c r="BH16" s="40"/>
      <c r="BI16" s="40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</row>
    <row r="17" spans="1:108" s="8" customFormat="1" ht="15.75" thickBot="1" x14ac:dyDescent="0.3">
      <c r="A17" s="47" t="s">
        <v>17</v>
      </c>
      <c r="B17" s="48" t="s">
        <v>33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D17" s="48"/>
      <c r="BE17" s="42"/>
      <c r="BF17" s="42"/>
      <c r="BG17" s="42"/>
      <c r="BH17" s="42"/>
      <c r="BI17" s="40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</row>
    <row r="18" spans="1:108" s="8" customFormat="1" x14ac:dyDescent="0.25">
      <c r="A18" s="47" t="s">
        <v>18</v>
      </c>
      <c r="B18" s="48" t="s">
        <v>34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9"/>
      <c r="AE18" s="49"/>
      <c r="AF18" s="49"/>
      <c r="AG18" s="49"/>
      <c r="AH18" s="49"/>
      <c r="AI18" s="49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D18" s="86" t="s">
        <v>36</v>
      </c>
      <c r="BE18" s="160"/>
      <c r="BF18" s="161"/>
      <c r="BG18" s="146" t="s">
        <v>37</v>
      </c>
      <c r="BH18" s="42"/>
      <c r="BI18" s="40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</row>
    <row r="19" spans="1:108" s="8" customFormat="1" x14ac:dyDescent="0.25">
      <c r="A19" s="50" t="s">
        <v>19</v>
      </c>
      <c r="B19" s="51" t="s">
        <v>35</v>
      </c>
      <c r="C19" s="51">
        <v>2278615.5000026519</v>
      </c>
      <c r="D19" s="51">
        <v>1000875.6000008457</v>
      </c>
      <c r="E19" s="51">
        <v>4290009.1874906858</v>
      </c>
      <c r="F19" s="51">
        <v>6144143.5499985032</v>
      </c>
      <c r="G19" s="51">
        <v>1600310.9250026706</v>
      </c>
      <c r="H19" s="51">
        <v>1328537.9999977404</v>
      </c>
      <c r="I19" s="51">
        <v>2578872.0000069835</v>
      </c>
      <c r="J19" s="51">
        <v>3227485.0687475065</v>
      </c>
      <c r="K19" s="51">
        <v>2869084.5749977902</v>
      </c>
      <c r="L19" s="51">
        <v>1972625.9999967043</v>
      </c>
      <c r="M19" s="51">
        <v>3285381.6000019126</v>
      </c>
      <c r="N19" s="51">
        <v>1374017.9999999923</v>
      </c>
      <c r="O19" s="51">
        <v>2471550.0000010775</v>
      </c>
      <c r="P19" s="51">
        <v>1407979.7999993123</v>
      </c>
      <c r="Q19" s="51">
        <v>1632571.1999989967</v>
      </c>
      <c r="R19" s="51">
        <v>959510.24999846821</v>
      </c>
      <c r="S19" s="51">
        <v>2810150.3999984572</v>
      </c>
      <c r="T19" s="51">
        <v>4440086.9999957401</v>
      </c>
      <c r="U19" s="51">
        <v>2624986.8000059738</v>
      </c>
      <c r="V19" s="51">
        <v>6485520.0000012871</v>
      </c>
      <c r="W19" s="51">
        <v>1289834.9999993797</v>
      </c>
      <c r="X19" s="51">
        <v>285983.9999994908</v>
      </c>
      <c r="Y19" s="51">
        <v>216163.80000001844</v>
      </c>
      <c r="Z19" s="51">
        <v>1014786.000000395</v>
      </c>
      <c r="AA19" s="51">
        <v>28994.39999969909</v>
      </c>
      <c r="AB19" s="51">
        <v>619243.79999981378</v>
      </c>
      <c r="AC19" s="51">
        <v>1122780.6000001039</v>
      </c>
      <c r="AD19" s="51">
        <v>859361.40000044508</v>
      </c>
      <c r="AE19" s="51">
        <v>388033.19999961276</v>
      </c>
      <c r="AF19" s="51">
        <v>157767.60000043642</v>
      </c>
      <c r="AG19" s="51">
        <v>964396.79999930598</v>
      </c>
      <c r="AH19" s="51">
        <v>63394.200000409037</v>
      </c>
      <c r="AI19" s="51">
        <v>68318.999999979045</v>
      </c>
      <c r="AJ19" s="51">
        <v>121398.00000087451</v>
      </c>
      <c r="AK19" s="51">
        <v>232143.00000007194</v>
      </c>
      <c r="AL19" s="51">
        <v>4377.6000000117347</v>
      </c>
      <c r="AM19" s="51">
        <v>116426.9999998149</v>
      </c>
      <c r="AN19" s="51">
        <v>214684.79999978654</v>
      </c>
      <c r="AO19" s="51">
        <v>77907.599999569589</v>
      </c>
      <c r="AP19" s="51">
        <v>375829.19999989565</v>
      </c>
      <c r="AQ19" s="51">
        <v>16230.600000018021</v>
      </c>
      <c r="AR19" s="51">
        <v>386323.79999951622</v>
      </c>
      <c r="AS19" s="51">
        <v>170741.40000015451</v>
      </c>
      <c r="AT19" s="51">
        <v>92441.399999720743</v>
      </c>
      <c r="AU19" s="51">
        <v>223371.60000012768</v>
      </c>
      <c r="AV19" s="51">
        <v>259166.39999995334</v>
      </c>
      <c r="AW19" s="51">
        <v>172855.7999996664</v>
      </c>
      <c r="AX19" s="51">
        <v>452356.79999956232</v>
      </c>
      <c r="AY19" s="52">
        <v>375355.199999501</v>
      </c>
      <c r="AZ19" s="52">
        <v>1707363.0000006496</v>
      </c>
      <c r="BA19" s="52">
        <v>2802905.3999970537</v>
      </c>
      <c r="BB19" s="52">
        <v>1922242.1999999445</v>
      </c>
      <c r="BC19" s="8">
        <v>1090326.5999996387</v>
      </c>
      <c r="BD19" s="87">
        <f>SUM(C19:BC19)</f>
        <v>72675822.656237915</v>
      </c>
      <c r="BE19" s="147">
        <f>SUM(BD19*0.000001)</f>
        <v>72.675822656237912</v>
      </c>
      <c r="BF19" s="48"/>
      <c r="BG19" s="148" t="s">
        <v>38</v>
      </c>
      <c r="BH19" s="42"/>
      <c r="BI19" s="40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</row>
    <row r="20" spans="1:108" x14ac:dyDescent="0.25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D20" s="88"/>
      <c r="BE20" s="149"/>
      <c r="BF20" s="53"/>
      <c r="BG20" s="150"/>
      <c r="BH20" s="42"/>
      <c r="BI20" s="40"/>
    </row>
    <row r="21" spans="1:108" s="13" customFormat="1" x14ac:dyDescent="0.25">
      <c r="A21" s="54" t="s">
        <v>20</v>
      </c>
      <c r="B21" s="55"/>
      <c r="C21" s="55">
        <f>C19*C4</f>
        <v>63801.234000074255</v>
      </c>
      <c r="D21" s="55">
        <f t="shared" ref="D21" si="1">D19*D4</f>
        <v>44038.526400037212</v>
      </c>
      <c r="E21" s="55">
        <f t="shared" ref="E21:BA21" si="2">E19*E4</f>
        <v>115830.24806224852</v>
      </c>
      <c r="F21" s="55">
        <f t="shared" si="2"/>
        <v>270342.31619993411</v>
      </c>
      <c r="G21" s="55">
        <f t="shared" si="2"/>
        <v>70413.680700117504</v>
      </c>
      <c r="H21" s="55">
        <f t="shared" si="2"/>
        <v>57127.133999902835</v>
      </c>
      <c r="I21" s="55">
        <f t="shared" si="2"/>
        <v>64471.80000017459</v>
      </c>
      <c r="J21" s="55">
        <f t="shared" si="2"/>
        <v>106507.00726866772</v>
      </c>
      <c r="K21" s="55">
        <f t="shared" si="2"/>
        <v>123370.63672490497</v>
      </c>
      <c r="L21" s="55">
        <f t="shared" si="2"/>
        <v>41425.145999930792</v>
      </c>
      <c r="M21" s="55">
        <f t="shared" si="2"/>
        <v>141271.40880008222</v>
      </c>
      <c r="N21" s="55">
        <f t="shared" si="2"/>
        <v>24732.323999999859</v>
      </c>
      <c r="O21" s="55">
        <f t="shared" si="2"/>
        <v>106276.65000004633</v>
      </c>
      <c r="P21" s="55">
        <f t="shared" si="2"/>
        <v>60543.131399970422</v>
      </c>
      <c r="Q21" s="55">
        <f t="shared" si="2"/>
        <v>17958.283199988964</v>
      </c>
      <c r="R21" s="55">
        <f t="shared" si="2"/>
        <v>10554.612749983149</v>
      </c>
      <c r="S21" s="55">
        <f t="shared" si="2"/>
        <v>25291.353599986112</v>
      </c>
      <c r="T21" s="55">
        <f t="shared" si="2"/>
        <v>164283.21899984239</v>
      </c>
      <c r="U21" s="55">
        <f t="shared" si="2"/>
        <v>44624.775600101559</v>
      </c>
      <c r="V21" s="55">
        <f t="shared" si="2"/>
        <v>239964.2400000476</v>
      </c>
      <c r="W21" s="55">
        <f t="shared" si="2"/>
        <v>47723.894999977048</v>
      </c>
      <c r="X21" s="55">
        <f t="shared" si="2"/>
        <v>13155.263999976576</v>
      </c>
      <c r="Y21" s="55">
        <f t="shared" si="2"/>
        <v>6701.0778000005712</v>
      </c>
      <c r="Z21" s="55">
        <f t="shared" si="2"/>
        <v>31458.366000012244</v>
      </c>
      <c r="AA21" s="55">
        <f t="shared" si="2"/>
        <v>608.88239999368091</v>
      </c>
      <c r="AB21" s="55">
        <f t="shared" si="2"/>
        <v>86074.888199974128</v>
      </c>
      <c r="AC21" s="55">
        <f t="shared" si="2"/>
        <v>95436.351000008843</v>
      </c>
      <c r="AD21" s="55">
        <f t="shared" si="2"/>
        <v>62733.382200032487</v>
      </c>
      <c r="AE21" s="55">
        <f t="shared" si="2"/>
        <v>28326.423599971731</v>
      </c>
      <c r="AF21" s="55">
        <f t="shared" si="2"/>
        <v>3313.119600009165</v>
      </c>
      <c r="AG21" s="55">
        <f t="shared" si="2"/>
        <v>20252.332799985426</v>
      </c>
      <c r="AH21" s="55">
        <f t="shared" si="2"/>
        <v>2092.0086000134984</v>
      </c>
      <c r="AI21" s="55">
        <f t="shared" si="2"/>
        <v>1434.6989999995601</v>
      </c>
      <c r="AJ21" s="55">
        <f t="shared" si="2"/>
        <v>4006.1340000288592</v>
      </c>
      <c r="AK21" s="55">
        <f t="shared" si="2"/>
        <v>2553.5730000007911</v>
      </c>
      <c r="AL21" s="55">
        <f t="shared" si="2"/>
        <v>21.888000000058675</v>
      </c>
      <c r="AM21" s="55">
        <f t="shared" si="2"/>
        <v>582.13499999907447</v>
      </c>
      <c r="AN21" s="55">
        <f t="shared" si="2"/>
        <v>1073.4239999989327</v>
      </c>
      <c r="AO21" s="55">
        <f t="shared" si="2"/>
        <v>623.26079999655667</v>
      </c>
      <c r="AP21" s="55">
        <f t="shared" si="2"/>
        <v>1879.1459999994784</v>
      </c>
      <c r="AQ21" s="55">
        <f t="shared" si="2"/>
        <v>292.15080000032435</v>
      </c>
      <c r="AR21" s="55">
        <f t="shared" si="2"/>
        <v>6953.8283999912919</v>
      </c>
      <c r="AS21" s="55">
        <f t="shared" si="2"/>
        <v>853.7070000007725</v>
      </c>
      <c r="AT21" s="55">
        <f t="shared" si="2"/>
        <v>3327.8903999899467</v>
      </c>
      <c r="AU21" s="55">
        <f t="shared" si="2"/>
        <v>2233.7160000012768</v>
      </c>
      <c r="AV21" s="55">
        <f t="shared" si="2"/>
        <v>2591.6639999995336</v>
      </c>
      <c r="AW21" s="55">
        <f t="shared" si="2"/>
        <v>6222.8087999879899</v>
      </c>
      <c r="AX21" s="55">
        <f t="shared" si="2"/>
        <v>4523.5679999956237</v>
      </c>
      <c r="AY21" s="55">
        <f t="shared" si="2"/>
        <v>5254.9727999930137</v>
      </c>
      <c r="AZ21" s="55">
        <f t="shared" si="2"/>
        <v>23903.082000009093</v>
      </c>
      <c r="BA21" s="55">
        <f t="shared" si="2"/>
        <v>98101.688999896884</v>
      </c>
      <c r="BB21" s="55">
        <f t="shared" ref="BB21:BC21" si="3">BB19*BB4</f>
        <v>30755.875199999115</v>
      </c>
      <c r="BC21" s="55">
        <f t="shared" si="3"/>
        <v>38161.430999987359</v>
      </c>
      <c r="BD21" s="89">
        <f>SUM(C21:BC21)</f>
        <v>2426054.3621058729</v>
      </c>
      <c r="BE21" s="151">
        <f t="shared" ref="BE21:BE25" si="4">SUM(BD21*0.000001)</f>
        <v>2.426054362105873</v>
      </c>
      <c r="BF21" s="56" t="s">
        <v>39</v>
      </c>
      <c r="BG21" s="152" t="s">
        <v>40</v>
      </c>
      <c r="BH21" s="42"/>
      <c r="BI21" s="57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</row>
    <row r="22" spans="1:108" s="14" customFormat="1" x14ac:dyDescent="0.25">
      <c r="A22" s="58" t="s">
        <v>21</v>
      </c>
      <c r="B22" s="59"/>
      <c r="C22" s="59">
        <f>C19*C5</f>
        <v>628897.87800073205</v>
      </c>
      <c r="D22" s="59">
        <f t="shared" ref="D22" si="5">D19*D5</f>
        <v>423370.37880035775</v>
      </c>
      <c r="E22" s="59">
        <f t="shared" ref="E22:BA22" si="6">E19*E5</f>
        <v>4320039.2518031206</v>
      </c>
      <c r="F22" s="59">
        <f t="shared" si="6"/>
        <v>2598972.7216493669</v>
      </c>
      <c r="G22" s="59">
        <f t="shared" si="6"/>
        <v>676931.52127612964</v>
      </c>
      <c r="H22" s="59">
        <f t="shared" si="6"/>
        <v>263050.52399955259</v>
      </c>
      <c r="I22" s="59">
        <f t="shared" si="6"/>
        <v>1580848.5360042809</v>
      </c>
      <c r="J22" s="59">
        <f t="shared" si="6"/>
        <v>3301717.2253286988</v>
      </c>
      <c r="K22" s="59">
        <f t="shared" si="6"/>
        <v>568078.74584956246</v>
      </c>
      <c r="L22" s="59">
        <f t="shared" si="6"/>
        <v>451731.35399924527</v>
      </c>
      <c r="M22" s="59">
        <f t="shared" si="6"/>
        <v>650505.55680037872</v>
      </c>
      <c r="N22" s="59">
        <f t="shared" si="6"/>
        <v>331138.33799999813</v>
      </c>
      <c r="O22" s="59">
        <f t="shared" si="6"/>
        <v>489366.90000021335</v>
      </c>
      <c r="P22" s="59">
        <f t="shared" si="6"/>
        <v>278780.00039986381</v>
      </c>
      <c r="Q22" s="59">
        <f t="shared" si="6"/>
        <v>132238.26719991874</v>
      </c>
      <c r="R22" s="59">
        <f t="shared" si="6"/>
        <v>77720.330249875929</v>
      </c>
      <c r="S22" s="59">
        <f t="shared" si="6"/>
        <v>517067.6735997161</v>
      </c>
      <c r="T22" s="59">
        <f t="shared" si="6"/>
        <v>457328.96099956118</v>
      </c>
      <c r="U22" s="59">
        <f t="shared" si="6"/>
        <v>3753731.1240085424</v>
      </c>
      <c r="V22" s="59">
        <f t="shared" si="6"/>
        <v>668008.56000013254</v>
      </c>
      <c r="W22" s="59">
        <f t="shared" si="6"/>
        <v>132853.00499993609</v>
      </c>
      <c r="X22" s="59">
        <f t="shared" si="6"/>
        <v>52907.039999905799</v>
      </c>
      <c r="Y22" s="59">
        <f t="shared" si="6"/>
        <v>12537.50040000107</v>
      </c>
      <c r="Z22" s="59">
        <f t="shared" si="6"/>
        <v>58857.588000022915</v>
      </c>
      <c r="AA22" s="59">
        <f t="shared" si="6"/>
        <v>1159.7759999879636</v>
      </c>
      <c r="AB22" s="59">
        <f t="shared" si="6"/>
        <v>147999.26819995549</v>
      </c>
      <c r="AC22" s="59">
        <f t="shared" si="6"/>
        <v>447989.45940004149</v>
      </c>
      <c r="AD22" s="59">
        <f t="shared" si="6"/>
        <v>80779.971600041841</v>
      </c>
      <c r="AE22" s="59">
        <f t="shared" si="6"/>
        <v>36475.120799963603</v>
      </c>
      <c r="AF22" s="59">
        <f t="shared" si="6"/>
        <v>6310.7040000174566</v>
      </c>
      <c r="AG22" s="59">
        <f t="shared" si="6"/>
        <v>38575.871999972238</v>
      </c>
      <c r="AH22" s="59">
        <f t="shared" si="6"/>
        <v>15087.819600097349</v>
      </c>
      <c r="AI22" s="59">
        <f t="shared" si="6"/>
        <v>2732.7599999991617</v>
      </c>
      <c r="AJ22" s="59">
        <f t="shared" si="6"/>
        <v>28892.724000208131</v>
      </c>
      <c r="AK22" s="59">
        <f t="shared" si="6"/>
        <v>10214.292000003165</v>
      </c>
      <c r="AL22" s="59">
        <f t="shared" si="6"/>
        <v>249.52320000066888</v>
      </c>
      <c r="AM22" s="59">
        <f t="shared" si="6"/>
        <v>6636.3389999894498</v>
      </c>
      <c r="AN22" s="59">
        <f t="shared" si="6"/>
        <v>12237.033599987833</v>
      </c>
      <c r="AO22" s="59">
        <f t="shared" si="6"/>
        <v>1791.8747999901004</v>
      </c>
      <c r="AP22" s="59">
        <f t="shared" si="6"/>
        <v>21422.264399994052</v>
      </c>
      <c r="AQ22" s="59">
        <f t="shared" si="6"/>
        <v>1265.9868000014058</v>
      </c>
      <c r="AR22" s="59">
        <f t="shared" si="6"/>
        <v>30133.256399962265</v>
      </c>
      <c r="AS22" s="59">
        <f t="shared" si="6"/>
        <v>9732.2598000088074</v>
      </c>
      <c r="AT22" s="59">
        <f t="shared" si="6"/>
        <v>34665.524999895279</v>
      </c>
      <c r="AU22" s="59">
        <f t="shared" si="6"/>
        <v>5360.9184000030646</v>
      </c>
      <c r="AV22" s="59">
        <f t="shared" si="6"/>
        <v>6219.9935999988802</v>
      </c>
      <c r="AW22" s="59">
        <f t="shared" si="6"/>
        <v>64820.9249998749</v>
      </c>
      <c r="AX22" s="59">
        <f t="shared" si="6"/>
        <v>10856.563199989496</v>
      </c>
      <c r="AY22" s="59">
        <f t="shared" si="6"/>
        <v>120864.37439983932</v>
      </c>
      <c r="AZ22" s="59">
        <f t="shared" si="6"/>
        <v>549770.88600020914</v>
      </c>
      <c r="BA22" s="59">
        <f t="shared" si="6"/>
        <v>291502.16159969359</v>
      </c>
      <c r="BB22" s="59">
        <f t="shared" ref="BB22:BC22" si="7">BB19*BB5</f>
        <v>240280.27499999307</v>
      </c>
      <c r="BC22" s="59">
        <f t="shared" si="7"/>
        <v>113393.96639996242</v>
      </c>
      <c r="BD22" s="89">
        <f t="shared" ref="BD22:BD26" si="8">SUM(C22:BC22)</f>
        <v>24764100.875568792</v>
      </c>
      <c r="BE22" s="153">
        <f t="shared" si="4"/>
        <v>24.76410087556879</v>
      </c>
      <c r="BF22" s="60" t="s">
        <v>21</v>
      </c>
      <c r="BG22" s="154" t="s">
        <v>40</v>
      </c>
      <c r="BH22" s="42"/>
      <c r="BI22" s="57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</row>
    <row r="23" spans="1:108" s="14" customFormat="1" x14ac:dyDescent="0.25">
      <c r="A23" s="58" t="s">
        <v>22</v>
      </c>
      <c r="B23" s="59"/>
      <c r="C23" s="59">
        <f>C19*C6/4.43</f>
        <v>4886421.5011343556</v>
      </c>
      <c r="D23" s="59">
        <f t="shared" ref="D23" si="9">D19*D6/4.43</f>
        <v>1830043.4221234426</v>
      </c>
      <c r="E23" s="59">
        <f t="shared" ref="E23:BA23" si="10">E19*E6/4.43</f>
        <v>6972475.4288787674</v>
      </c>
      <c r="F23" s="59">
        <f t="shared" si="10"/>
        <v>11234212.811509678</v>
      </c>
      <c r="G23" s="59">
        <f t="shared" si="10"/>
        <v>2926076.4091470949</v>
      </c>
      <c r="H23" s="59">
        <f t="shared" si="10"/>
        <v>2878998.8261802047</v>
      </c>
      <c r="I23" s="59">
        <f t="shared" si="10"/>
        <v>4016753.2280018483</v>
      </c>
      <c r="J23" s="59">
        <f t="shared" si="10"/>
        <v>4444166.7989525488</v>
      </c>
      <c r="K23" s="59">
        <f t="shared" si="10"/>
        <v>6217429.3273089817</v>
      </c>
      <c r="L23" s="59">
        <f t="shared" si="10"/>
        <v>3428717.8780981093</v>
      </c>
      <c r="M23" s="59">
        <f t="shared" si="10"/>
        <v>7119562.8352185916</v>
      </c>
      <c r="N23" s="59">
        <f t="shared" si="10"/>
        <v>1985037.2911963772</v>
      </c>
      <c r="O23" s="59">
        <f t="shared" si="10"/>
        <v>5355954.8532754732</v>
      </c>
      <c r="P23" s="59">
        <f t="shared" si="10"/>
        <v>3051152.6139939949</v>
      </c>
      <c r="Q23" s="59">
        <f t="shared" si="10"/>
        <v>2284862.6275380994</v>
      </c>
      <c r="R23" s="59">
        <f t="shared" si="10"/>
        <v>1342881.1625260729</v>
      </c>
      <c r="S23" s="59">
        <f t="shared" si="10"/>
        <v>3996376.4153476935</v>
      </c>
      <c r="T23" s="59">
        <f t="shared" si="10"/>
        <v>6314344.9435605332</v>
      </c>
      <c r="U23" s="59">
        <f t="shared" si="10"/>
        <v>3199758.1760795172</v>
      </c>
      <c r="V23" s="59">
        <f t="shared" si="10"/>
        <v>9223200.000001831</v>
      </c>
      <c r="W23" s="59">
        <f t="shared" si="10"/>
        <v>1834302.5959359126</v>
      </c>
      <c r="X23" s="59">
        <f t="shared" si="10"/>
        <v>303414.17607169453</v>
      </c>
      <c r="Y23" s="59">
        <f t="shared" si="10"/>
        <v>268374.92099325091</v>
      </c>
      <c r="Z23" s="59">
        <f t="shared" si="10"/>
        <v>1259892.325056924</v>
      </c>
      <c r="AA23" s="59">
        <f t="shared" si="10"/>
        <v>55632.595936217222</v>
      </c>
      <c r="AB23" s="59">
        <f t="shared" si="10"/>
        <v>712899.18284402939</v>
      </c>
      <c r="AC23" s="59">
        <f t="shared" si="10"/>
        <v>1546041.0067721521</v>
      </c>
      <c r="AD23" s="59">
        <f t="shared" si="10"/>
        <v>1086325.9232511269</v>
      </c>
      <c r="AE23" s="59">
        <f t="shared" si="10"/>
        <v>490516.00902885589</v>
      </c>
      <c r="AF23" s="59">
        <f t="shared" si="10"/>
        <v>302714.35665997962</v>
      </c>
      <c r="AG23" s="59">
        <f t="shared" si="10"/>
        <v>1850422.753949007</v>
      </c>
      <c r="AH23" s="59">
        <f t="shared" si="10"/>
        <v>68688.975169743426</v>
      </c>
      <c r="AI23" s="59">
        <f t="shared" si="10"/>
        <v>131086.11738144964</v>
      </c>
      <c r="AJ23" s="59">
        <f t="shared" si="10"/>
        <v>131537.33634406267</v>
      </c>
      <c r="AK23" s="59">
        <f t="shared" si="10"/>
        <v>167687.94582397974</v>
      </c>
      <c r="AL23" s="59">
        <f t="shared" si="10"/>
        <v>3557.4176072330124</v>
      </c>
      <c r="AM23" s="59">
        <f t="shared" si="10"/>
        <v>94613.363431000835</v>
      </c>
      <c r="AN23" s="59">
        <f t="shared" si="10"/>
        <v>174461.68848741121</v>
      </c>
      <c r="AO23" s="59">
        <f t="shared" si="10"/>
        <v>82655.918735435014</v>
      </c>
      <c r="AP23" s="59">
        <f t="shared" si="10"/>
        <v>305414.24830691295</v>
      </c>
      <c r="AQ23" s="59">
        <f t="shared" si="10"/>
        <v>24181.029345399311</v>
      </c>
      <c r="AR23" s="59">
        <f t="shared" si="10"/>
        <v>575561.41760650277</v>
      </c>
      <c r="AS23" s="59">
        <f t="shared" si="10"/>
        <v>138751.47629809397</v>
      </c>
      <c r="AT23" s="59">
        <f t="shared" si="10"/>
        <v>127289.51241496537</v>
      </c>
      <c r="AU23" s="59">
        <f t="shared" si="10"/>
        <v>216816.67720102688</v>
      </c>
      <c r="AV23" s="59">
        <f t="shared" si="10"/>
        <v>251561.06546270868</v>
      </c>
      <c r="AW23" s="59">
        <f t="shared" si="10"/>
        <v>238018.14446906658</v>
      </c>
      <c r="AX23" s="59">
        <f t="shared" si="10"/>
        <v>439082.22121853684</v>
      </c>
      <c r="AY23" s="59">
        <f t="shared" si="10"/>
        <v>686315.37697425694</v>
      </c>
      <c r="AZ23" s="59">
        <f t="shared" si="10"/>
        <v>3121814.9661411424</v>
      </c>
      <c r="BA23" s="59">
        <f t="shared" si="10"/>
        <v>11135696.397279494</v>
      </c>
      <c r="BB23" s="59">
        <f t="shared" ref="BB23:BC23" si="11">BB19*BB6/4.43</f>
        <v>6986026.9571104096</v>
      </c>
      <c r="BC23" s="59">
        <f t="shared" si="11"/>
        <v>4331771.5936780237</v>
      </c>
      <c r="BD23" s="89">
        <f t="shared" si="8"/>
        <v>131851552.24305922</v>
      </c>
      <c r="BE23" s="153">
        <f t="shared" si="4"/>
        <v>131.85155224305922</v>
      </c>
      <c r="BF23" s="60" t="s">
        <v>22</v>
      </c>
      <c r="BG23" s="154" t="s">
        <v>40</v>
      </c>
      <c r="BH23" s="42"/>
      <c r="BI23" s="57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</row>
    <row r="24" spans="1:108" s="14" customFormat="1" x14ac:dyDescent="0.25">
      <c r="A24" s="58" t="s">
        <v>23</v>
      </c>
      <c r="B24" s="59"/>
      <c r="C24" s="59">
        <f>C19*C8/1.28</f>
        <v>284826.93750033149</v>
      </c>
      <c r="D24" s="59">
        <f t="shared" ref="D24" si="12">D19*D8/1.28</f>
        <v>179844.83437515199</v>
      </c>
      <c r="E24" s="59">
        <f t="shared" ref="E24:BA24" si="13">E19*E8/1.28</f>
        <v>435704.05810452276</v>
      </c>
      <c r="F24" s="59">
        <f t="shared" si="13"/>
        <v>1104025.7941403561</v>
      </c>
      <c r="G24" s="59">
        <f t="shared" si="13"/>
        <v>287555.86933641741</v>
      </c>
      <c r="H24" s="59">
        <f t="shared" si="13"/>
        <v>103792.03124982349</v>
      </c>
      <c r="I24" s="59">
        <f t="shared" si="13"/>
        <v>261916.68750070926</v>
      </c>
      <c r="J24" s="59">
        <f t="shared" si="13"/>
        <v>201717.81679671915</v>
      </c>
      <c r="K24" s="59">
        <f t="shared" si="13"/>
        <v>224147.23242170236</v>
      </c>
      <c r="L24" s="59">
        <f t="shared" si="13"/>
        <v>107877.98437481976</v>
      </c>
      <c r="M24" s="59">
        <f t="shared" si="13"/>
        <v>256670.43750014945</v>
      </c>
      <c r="N24" s="59">
        <f t="shared" si="13"/>
        <v>139548.70312499921</v>
      </c>
      <c r="O24" s="59">
        <f t="shared" si="13"/>
        <v>193089.8437500842</v>
      </c>
      <c r="P24" s="59">
        <f t="shared" si="13"/>
        <v>109998.42187494627</v>
      </c>
      <c r="Q24" s="59">
        <f t="shared" si="13"/>
        <v>89281.237499945142</v>
      </c>
      <c r="R24" s="59">
        <f t="shared" si="13"/>
        <v>52473.216796791232</v>
      </c>
      <c r="S24" s="59">
        <f t="shared" si="13"/>
        <v>87817.199999951787</v>
      </c>
      <c r="T24" s="59">
        <f t="shared" si="13"/>
        <v>832516.31249920116</v>
      </c>
      <c r="U24" s="59">
        <f t="shared" si="13"/>
        <v>82030.837500186681</v>
      </c>
      <c r="V24" s="59">
        <f t="shared" si="13"/>
        <v>1216035.0000002412</v>
      </c>
      <c r="W24" s="59">
        <f t="shared" si="13"/>
        <v>241844.0624998837</v>
      </c>
      <c r="X24" s="59">
        <f t="shared" si="13"/>
        <v>44684.999999920437</v>
      </c>
      <c r="Y24" s="59">
        <f t="shared" si="13"/>
        <v>6755.1187500005763</v>
      </c>
      <c r="Z24" s="59">
        <f t="shared" si="13"/>
        <v>31712.062500012344</v>
      </c>
      <c r="AA24" s="59">
        <f t="shared" si="13"/>
        <v>453.03749999529828</v>
      </c>
      <c r="AB24" s="59">
        <f t="shared" si="13"/>
        <v>338648.95312489814</v>
      </c>
      <c r="AC24" s="59">
        <f t="shared" si="13"/>
        <v>596477.19375005527</v>
      </c>
      <c r="AD24" s="59">
        <f t="shared" si="13"/>
        <v>523673.35312527121</v>
      </c>
      <c r="AE24" s="59">
        <f t="shared" si="13"/>
        <v>236457.73124976404</v>
      </c>
      <c r="AF24" s="59">
        <f t="shared" si="13"/>
        <v>2465.118750006819</v>
      </c>
      <c r="AG24" s="59">
        <f t="shared" si="13"/>
        <v>15068.699999989156</v>
      </c>
      <c r="AH24" s="59">
        <f t="shared" si="13"/>
        <v>2476.335937515978</v>
      </c>
      <c r="AI24" s="59">
        <f t="shared" si="13"/>
        <v>1067.4843749996726</v>
      </c>
      <c r="AJ24" s="59">
        <f t="shared" si="13"/>
        <v>4742.1093750341615</v>
      </c>
      <c r="AK24" s="59">
        <f t="shared" si="13"/>
        <v>7254.4687500022492</v>
      </c>
      <c r="AL24" s="59">
        <f t="shared" si="13"/>
        <v>171.00000000045839</v>
      </c>
      <c r="AM24" s="59">
        <f t="shared" si="13"/>
        <v>4547.9296874927695</v>
      </c>
      <c r="AN24" s="59">
        <f t="shared" si="13"/>
        <v>8386.1249999916618</v>
      </c>
      <c r="AO24" s="59">
        <f t="shared" si="13"/>
        <v>1825.959374989912</v>
      </c>
      <c r="AP24" s="59">
        <f t="shared" si="13"/>
        <v>14680.828124995924</v>
      </c>
      <c r="AQ24" s="59">
        <f t="shared" si="13"/>
        <v>253.60312500028158</v>
      </c>
      <c r="AR24" s="59">
        <f t="shared" si="13"/>
        <v>6036.309374992441</v>
      </c>
      <c r="AS24" s="59">
        <f t="shared" si="13"/>
        <v>6669.5859375060354</v>
      </c>
      <c r="AT24" s="59">
        <f t="shared" si="13"/>
        <v>1444.3968749956366</v>
      </c>
      <c r="AU24" s="59">
        <f t="shared" si="13"/>
        <v>3490.1812500019951</v>
      </c>
      <c r="AV24" s="59">
        <f t="shared" si="13"/>
        <v>4049.4749999992714</v>
      </c>
      <c r="AW24" s="59">
        <f t="shared" si="13"/>
        <v>2700.8718749947875</v>
      </c>
      <c r="AX24" s="59">
        <f t="shared" si="13"/>
        <v>7068.0749999931622</v>
      </c>
      <c r="AY24" s="59">
        <f t="shared" si="13"/>
        <v>5864.9249999922031</v>
      </c>
      <c r="AZ24" s="59">
        <f t="shared" si="13"/>
        <v>26677.546875010146</v>
      </c>
      <c r="BA24" s="59">
        <f t="shared" si="13"/>
        <v>65693.095312430945</v>
      </c>
      <c r="BB24" s="59">
        <f t="shared" ref="BB24:BC24" si="14">BB19*BB8/1.28</f>
        <v>30035.034374999133</v>
      </c>
      <c r="BC24" s="59">
        <f t="shared" si="14"/>
        <v>25554.529687491533</v>
      </c>
      <c r="BD24" s="89">
        <f t="shared" si="8"/>
        <v>8519800.6579092778</v>
      </c>
      <c r="BE24" s="153">
        <f t="shared" si="4"/>
        <v>8.5198006579092773</v>
      </c>
      <c r="BF24" s="60" t="s">
        <v>23</v>
      </c>
      <c r="BG24" s="154" t="s">
        <v>40</v>
      </c>
      <c r="BH24" s="42"/>
      <c r="BI24" s="57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</row>
    <row r="25" spans="1:108" s="14" customFormat="1" x14ac:dyDescent="0.25">
      <c r="A25" s="58" t="s">
        <v>24</v>
      </c>
      <c r="B25" s="59"/>
      <c r="C25" s="59">
        <f>C19*C10</f>
        <v>1371042946.3515959</v>
      </c>
      <c r="D25" s="59">
        <f>D19*D10</f>
        <v>641461172.04054201</v>
      </c>
      <c r="E25" s="59">
        <f t="shared" ref="E25:BA25" si="15">E19*E10</f>
        <v>10111122653.996798</v>
      </c>
      <c r="F25" s="59">
        <f t="shared" si="15"/>
        <v>3937781601.1940408</v>
      </c>
      <c r="G25" s="59">
        <f t="shared" si="15"/>
        <v>1025639271.8342116</v>
      </c>
      <c r="H25" s="59">
        <f t="shared" si="15"/>
        <v>307157985.59947759</v>
      </c>
      <c r="I25" s="59">
        <f t="shared" si="15"/>
        <v>3099288369.6083927</v>
      </c>
      <c r="J25" s="59">
        <f t="shared" si="15"/>
        <v>6006026964.4322348</v>
      </c>
      <c r="K25" s="59">
        <f t="shared" si="15"/>
        <v>663332353.73948908</v>
      </c>
      <c r="L25" s="59">
        <f t="shared" si="15"/>
        <v>905829859.19848657</v>
      </c>
      <c r="M25" s="59">
        <f t="shared" si="15"/>
        <v>759580225.9204421</v>
      </c>
      <c r="N25" s="59">
        <f t="shared" si="15"/>
        <v>765740231.39999568</v>
      </c>
      <c r="O25" s="59">
        <f t="shared" si="15"/>
        <v>571422360.00024915</v>
      </c>
      <c r="P25" s="59">
        <f t="shared" si="15"/>
        <v>325524929.75984097</v>
      </c>
      <c r="Q25" s="59">
        <f t="shared" si="15"/>
        <v>175338146.87989226</v>
      </c>
      <c r="R25" s="59">
        <f t="shared" si="15"/>
        <v>103051400.84983549</v>
      </c>
      <c r="S25" s="59">
        <f t="shared" si="15"/>
        <v>968377827.83946836</v>
      </c>
      <c r="T25" s="59">
        <f t="shared" si="15"/>
        <v>342774716.39967114</v>
      </c>
      <c r="U25" s="59">
        <f t="shared" si="15"/>
        <v>8026159639.6982651</v>
      </c>
      <c r="V25" s="59">
        <f t="shared" si="15"/>
        <v>500682144.00009936</v>
      </c>
      <c r="W25" s="59">
        <f t="shared" si="15"/>
        <v>99575261.999952123</v>
      </c>
      <c r="X25" s="59">
        <f t="shared" si="15"/>
        <v>38607839.999931261</v>
      </c>
      <c r="Y25" s="59">
        <f t="shared" si="15"/>
        <v>16212285.000001382</v>
      </c>
      <c r="Z25" s="59">
        <f t="shared" si="15"/>
        <v>76108950.000029624</v>
      </c>
      <c r="AA25" s="59">
        <f t="shared" si="15"/>
        <v>1211965.9199874219</v>
      </c>
      <c r="AB25" s="59">
        <f t="shared" si="15"/>
        <v>40188922.61998792</v>
      </c>
      <c r="AC25" s="59">
        <f t="shared" si="15"/>
        <v>880484546.52008152</v>
      </c>
      <c r="AD25" s="59">
        <f t="shared" si="15"/>
        <v>38499390.720019937</v>
      </c>
      <c r="AE25" s="59">
        <f t="shared" si="15"/>
        <v>17383887.359982651</v>
      </c>
      <c r="AF25" s="59">
        <f t="shared" si="15"/>
        <v>6594685.6800182415</v>
      </c>
      <c r="AG25" s="59">
        <f t="shared" si="15"/>
        <v>40311786.23997099</v>
      </c>
      <c r="AH25" s="59">
        <f t="shared" si="15"/>
        <v>19988191.260128971</v>
      </c>
      <c r="AI25" s="59">
        <f t="shared" si="15"/>
        <v>2855734.1999991238</v>
      </c>
      <c r="AJ25" s="59">
        <f t="shared" si="15"/>
        <v>38276789.400275737</v>
      </c>
      <c r="AK25" s="59">
        <f t="shared" si="15"/>
        <v>5989289.4000018565</v>
      </c>
      <c r="AL25" s="59">
        <f t="shared" si="15"/>
        <v>245145.60000065714</v>
      </c>
      <c r="AM25" s="59">
        <f t="shared" si="15"/>
        <v>6519911.9999896344</v>
      </c>
      <c r="AN25" s="59">
        <f t="shared" si="15"/>
        <v>12022348.799988046</v>
      </c>
      <c r="AO25" s="59">
        <f t="shared" si="15"/>
        <v>576516.23999681498</v>
      </c>
      <c r="AP25" s="59">
        <f t="shared" si="15"/>
        <v>21046435.199994154</v>
      </c>
      <c r="AQ25" s="59">
        <f t="shared" si="15"/>
        <v>798545.52000088664</v>
      </c>
      <c r="AR25" s="59">
        <f t="shared" si="15"/>
        <v>19007130.9599762</v>
      </c>
      <c r="AS25" s="59">
        <f t="shared" si="15"/>
        <v>9561518.4000086524</v>
      </c>
      <c r="AT25" s="59">
        <f t="shared" si="15"/>
        <v>46553489.039859369</v>
      </c>
      <c r="AU25" s="59">
        <f t="shared" si="15"/>
        <v>2233716.0000012768</v>
      </c>
      <c r="AV25" s="59">
        <f t="shared" si="15"/>
        <v>2591663.9999995334</v>
      </c>
      <c r="AW25" s="59">
        <f t="shared" si="15"/>
        <v>87050180.879832</v>
      </c>
      <c r="AX25" s="59">
        <f t="shared" si="15"/>
        <v>4523567.9999956228</v>
      </c>
      <c r="AY25" s="59">
        <f t="shared" si="15"/>
        <v>272357733.11963791</v>
      </c>
      <c r="AZ25" s="59">
        <f t="shared" si="15"/>
        <v>1238862592.8004713</v>
      </c>
      <c r="BA25" s="59">
        <f t="shared" si="15"/>
        <v>252261485.99973482</v>
      </c>
      <c r="BB25" s="59">
        <f t="shared" ref="BB25:BC25" si="16">BB19*BB10</f>
        <v>459031437.35998678</v>
      </c>
      <c r="BC25" s="59">
        <f t="shared" si="16"/>
        <v>98129393.999967486</v>
      </c>
      <c r="BD25" s="89">
        <f t="shared" si="8"/>
        <v>44462997140.982819</v>
      </c>
      <c r="BE25" s="153">
        <f t="shared" si="4"/>
        <v>44462.997140982814</v>
      </c>
      <c r="BF25" s="60" t="s">
        <v>24</v>
      </c>
      <c r="BG25" s="154" t="s">
        <v>40</v>
      </c>
      <c r="BH25" s="42"/>
      <c r="BI25" s="57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</row>
    <row r="26" spans="1:108" s="15" customFormat="1" ht="15.75" thickBot="1" x14ac:dyDescent="0.3">
      <c r="A26" s="61" t="s">
        <v>25</v>
      </c>
      <c r="B26" s="62"/>
      <c r="C26" s="62">
        <f>C19*C12</f>
        <v>2734338.6000031824</v>
      </c>
      <c r="D26" s="62">
        <f t="shared" ref="D26" si="17">D19*D12</f>
        <v>1301138.2800010995</v>
      </c>
      <c r="E26" s="62">
        <f t="shared" ref="E26:BA26" si="18">E19*E12</f>
        <v>12441026.643722989</v>
      </c>
      <c r="F26" s="62">
        <f t="shared" si="18"/>
        <v>7987386.6149980547</v>
      </c>
      <c r="G26" s="62">
        <f t="shared" si="18"/>
        <v>2080404.2025034719</v>
      </c>
      <c r="H26" s="62">
        <f t="shared" si="18"/>
        <v>2524222.1999957068</v>
      </c>
      <c r="I26" s="62">
        <f t="shared" si="18"/>
        <v>2836759.2000076822</v>
      </c>
      <c r="J26" s="62">
        <f t="shared" si="18"/>
        <v>5486724.6168707609</v>
      </c>
      <c r="K26" s="62">
        <f t="shared" si="18"/>
        <v>5451260.6924958015</v>
      </c>
      <c r="L26" s="62">
        <f t="shared" si="18"/>
        <v>1578100.7999973635</v>
      </c>
      <c r="M26" s="62">
        <f t="shared" si="18"/>
        <v>6242225.0400036331</v>
      </c>
      <c r="N26" s="62">
        <f t="shared" si="18"/>
        <v>1511419.7999999917</v>
      </c>
      <c r="O26" s="62">
        <f t="shared" si="18"/>
        <v>4695945.000002047</v>
      </c>
      <c r="P26" s="62">
        <f t="shared" si="18"/>
        <v>2675161.619998693</v>
      </c>
      <c r="Q26" s="62">
        <f t="shared" si="18"/>
        <v>1306056.9599991974</v>
      </c>
      <c r="R26" s="62">
        <f t="shared" si="18"/>
        <v>767608.19999877457</v>
      </c>
      <c r="S26" s="62">
        <f t="shared" si="18"/>
        <v>2529135.3599986117</v>
      </c>
      <c r="T26" s="62">
        <f t="shared" si="18"/>
        <v>3108060.8999970178</v>
      </c>
      <c r="U26" s="62">
        <f t="shared" si="18"/>
        <v>6037469.6400137395</v>
      </c>
      <c r="V26" s="62">
        <f t="shared" si="18"/>
        <v>4539864.0000009006</v>
      </c>
      <c r="W26" s="62">
        <f t="shared" si="18"/>
        <v>902884.49999956577</v>
      </c>
      <c r="X26" s="62">
        <f t="shared" si="18"/>
        <v>285983.9999994908</v>
      </c>
      <c r="Y26" s="62">
        <f t="shared" si="18"/>
        <v>151314.6600000129</v>
      </c>
      <c r="Z26" s="62">
        <f t="shared" si="18"/>
        <v>710350.20000027644</v>
      </c>
      <c r="AA26" s="62">
        <f t="shared" si="18"/>
        <v>11597.759999879636</v>
      </c>
      <c r="AB26" s="62">
        <f t="shared" si="18"/>
        <v>1176563.2199996461</v>
      </c>
      <c r="AC26" s="62">
        <f t="shared" si="18"/>
        <v>3031507.6200002809</v>
      </c>
      <c r="AD26" s="62">
        <f t="shared" si="18"/>
        <v>1031233.680000534</v>
      </c>
      <c r="AE26" s="62">
        <f t="shared" si="18"/>
        <v>465639.8399995353</v>
      </c>
      <c r="AF26" s="62">
        <f t="shared" si="18"/>
        <v>63107.040000174573</v>
      </c>
      <c r="AG26" s="62">
        <f t="shared" si="18"/>
        <v>385758.71999972244</v>
      </c>
      <c r="AH26" s="62">
        <f t="shared" si="18"/>
        <v>114109.56000073627</v>
      </c>
      <c r="AI26" s="62">
        <f t="shared" si="18"/>
        <v>27327.59999999162</v>
      </c>
      <c r="AJ26" s="62">
        <f t="shared" si="18"/>
        <v>218516.40000157413</v>
      </c>
      <c r="AK26" s="62">
        <f t="shared" si="18"/>
        <v>162500.10000005036</v>
      </c>
      <c r="AL26" s="62">
        <f t="shared" si="18"/>
        <v>3502.0800000093877</v>
      </c>
      <c r="AM26" s="62">
        <f t="shared" si="18"/>
        <v>93141.599999851926</v>
      </c>
      <c r="AN26" s="62">
        <f t="shared" si="18"/>
        <v>171747.83999982924</v>
      </c>
      <c r="AO26" s="62">
        <f t="shared" si="18"/>
        <v>23372.279999870876</v>
      </c>
      <c r="AP26" s="62">
        <f t="shared" si="18"/>
        <v>300663.35999991652</v>
      </c>
      <c r="AQ26" s="62">
        <f t="shared" si="18"/>
        <v>9738.3600000108127</v>
      </c>
      <c r="AR26" s="62">
        <f t="shared" si="18"/>
        <v>231794.27999970972</v>
      </c>
      <c r="AS26" s="62">
        <f t="shared" si="18"/>
        <v>136593.1200001236</v>
      </c>
      <c r="AT26" s="62">
        <f t="shared" si="18"/>
        <v>249591.77999924604</v>
      </c>
      <c r="AU26" s="62">
        <f t="shared" si="18"/>
        <v>67011.480000038297</v>
      </c>
      <c r="AV26" s="62">
        <f t="shared" si="18"/>
        <v>77749.919999985999</v>
      </c>
      <c r="AW26" s="62">
        <f t="shared" si="18"/>
        <v>466710.65999909933</v>
      </c>
      <c r="AX26" s="62">
        <f t="shared" si="18"/>
        <v>135707.03999986869</v>
      </c>
      <c r="AY26" s="62">
        <f t="shared" si="18"/>
        <v>1163601.1199984532</v>
      </c>
      <c r="AZ26" s="62">
        <f t="shared" si="18"/>
        <v>5292825.3000020143</v>
      </c>
      <c r="BA26" s="62">
        <f t="shared" si="18"/>
        <v>1401452.6999985268</v>
      </c>
      <c r="BB26" s="62">
        <f t="shared" ref="BB26:BC26" si="19">BB19*BB12</f>
        <v>2306690.6399999335</v>
      </c>
      <c r="BC26" s="62">
        <f t="shared" si="19"/>
        <v>545163.29999981937</v>
      </c>
      <c r="BD26" s="89">
        <f t="shared" si="8"/>
        <v>99249760.130606458</v>
      </c>
      <c r="BE26" s="155">
        <f>SUM(BD26*0.000001)</f>
        <v>99.249760130606447</v>
      </c>
      <c r="BF26" s="156" t="s">
        <v>25</v>
      </c>
      <c r="BG26" s="157" t="s">
        <v>40</v>
      </c>
      <c r="BH26" s="42"/>
      <c r="BI26" s="57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</row>
    <row r="27" spans="1:108" s="16" customFormat="1" x14ac:dyDescent="0.25">
      <c r="A27" s="63" t="s">
        <v>26</v>
      </c>
      <c r="B27" s="64"/>
      <c r="C27" s="64">
        <f>C19</f>
        <v>2278615.5000026519</v>
      </c>
      <c r="D27" s="64">
        <f>SUM(C27+D19)</f>
        <v>3279491.1000034977</v>
      </c>
      <c r="E27" s="64">
        <f t="shared" ref="E27:BA27" si="20">SUM(D27+E19)</f>
        <v>7569500.2874941835</v>
      </c>
      <c r="F27" s="64">
        <f t="shared" si="20"/>
        <v>13713643.837492686</v>
      </c>
      <c r="G27" s="64">
        <f t="shared" si="20"/>
        <v>15313954.762495356</v>
      </c>
      <c r="H27" s="64">
        <f t="shared" si="20"/>
        <v>16642492.762493096</v>
      </c>
      <c r="I27" s="64">
        <f t="shared" si="20"/>
        <v>19221364.762500081</v>
      </c>
      <c r="J27" s="64">
        <f t="shared" si="20"/>
        <v>22448849.831247587</v>
      </c>
      <c r="K27" s="64">
        <f t="shared" si="20"/>
        <v>25317934.406245377</v>
      </c>
      <c r="L27" s="64">
        <f t="shared" si="20"/>
        <v>27290560.40624208</v>
      </c>
      <c r="M27" s="64">
        <f t="shared" si="20"/>
        <v>30575942.006243993</v>
      </c>
      <c r="N27" s="64">
        <f t="shared" si="20"/>
        <v>31949960.006243985</v>
      </c>
      <c r="O27" s="64">
        <f t="shared" si="20"/>
        <v>34421510.006245062</v>
      </c>
      <c r="P27" s="64">
        <f t="shared" si="20"/>
        <v>35829489.806244373</v>
      </c>
      <c r="Q27" s="64">
        <f t="shared" si="20"/>
        <v>37462061.00624337</v>
      </c>
      <c r="R27" s="64">
        <f t="shared" si="20"/>
        <v>38421571.256241836</v>
      </c>
      <c r="S27" s="64">
        <f t="shared" si="20"/>
        <v>41231721.656240292</v>
      </c>
      <c r="T27" s="64">
        <f t="shared" si="20"/>
        <v>45671808.65623603</v>
      </c>
      <c r="U27" s="64">
        <f t="shared" si="20"/>
        <v>48296795.456242003</v>
      </c>
      <c r="V27" s="64">
        <f t="shared" si="20"/>
        <v>54782315.456243291</v>
      </c>
      <c r="W27" s="64">
        <f t="shared" si="20"/>
        <v>56072150.456242673</v>
      </c>
      <c r="X27" s="64">
        <f t="shared" si="20"/>
        <v>56358134.456242166</v>
      </c>
      <c r="Y27" s="64">
        <f t="shared" si="20"/>
        <v>56574298.256242186</v>
      </c>
      <c r="Z27" s="64">
        <f t="shared" si="20"/>
        <v>57589084.256242581</v>
      </c>
      <c r="AA27" s="64">
        <f t="shared" si="20"/>
        <v>57618078.656242281</v>
      </c>
      <c r="AB27" s="64">
        <f t="shared" si="20"/>
        <v>58237322.456242092</v>
      </c>
      <c r="AC27" s="64">
        <f t="shared" si="20"/>
        <v>59360103.056242198</v>
      </c>
      <c r="AD27" s="64">
        <f t="shared" si="20"/>
        <v>60219464.456242643</v>
      </c>
      <c r="AE27" s="64">
        <f t="shared" si="20"/>
        <v>60607497.656242259</v>
      </c>
      <c r="AF27" s="64">
        <f t="shared" si="20"/>
        <v>60765265.256242692</v>
      </c>
      <c r="AG27" s="64">
        <f t="shared" si="20"/>
        <v>61729662.056241997</v>
      </c>
      <c r="AH27" s="64">
        <f t="shared" si="20"/>
        <v>61793056.256242409</v>
      </c>
      <c r="AI27" s="64">
        <f t="shared" si="20"/>
        <v>61861375.256242387</v>
      </c>
      <c r="AJ27" s="64">
        <f t="shared" si="20"/>
        <v>61982773.256243259</v>
      </c>
      <c r="AK27" s="64">
        <f t="shared" si="20"/>
        <v>62214916.256243333</v>
      </c>
      <c r="AL27" s="64">
        <f t="shared" si="20"/>
        <v>62219293.856243342</v>
      </c>
      <c r="AM27" s="64">
        <f t="shared" si="20"/>
        <v>62335720.856243156</v>
      </c>
      <c r="AN27" s="64">
        <f t="shared" si="20"/>
        <v>62550405.656242944</v>
      </c>
      <c r="AO27" s="64">
        <f t="shared" si="20"/>
        <v>62628313.256242514</v>
      </c>
      <c r="AP27" s="64">
        <f t="shared" si="20"/>
        <v>63004142.456242412</v>
      </c>
      <c r="AQ27" s="64">
        <f t="shared" si="20"/>
        <v>63020373.056242429</v>
      </c>
      <c r="AR27" s="64">
        <f t="shared" si="20"/>
        <v>63406696.856241941</v>
      </c>
      <c r="AS27" s="64">
        <f t="shared" si="20"/>
        <v>63577438.256242096</v>
      </c>
      <c r="AT27" s="64">
        <f t="shared" si="20"/>
        <v>63669879.656241819</v>
      </c>
      <c r="AU27" s="64">
        <f t="shared" si="20"/>
        <v>63893251.256241947</v>
      </c>
      <c r="AV27" s="64">
        <f t="shared" si="20"/>
        <v>64152417.656241901</v>
      </c>
      <c r="AW27" s="64">
        <f t="shared" si="20"/>
        <v>64325273.45624157</v>
      </c>
      <c r="AX27" s="64">
        <f t="shared" si="20"/>
        <v>64777630.256241135</v>
      </c>
      <c r="AY27" s="64">
        <f t="shared" si="20"/>
        <v>65152985.456240639</v>
      </c>
      <c r="AZ27" s="64">
        <f t="shared" si="20"/>
        <v>66860348.456241287</v>
      </c>
      <c r="BA27" s="64">
        <f t="shared" si="20"/>
        <v>69663253.856238335</v>
      </c>
      <c r="BB27" s="64">
        <f t="shared" ref="BB27:BC27" si="21">SUM(BA27+BB19)</f>
        <v>71585496.056238279</v>
      </c>
      <c r="BC27" s="64">
        <f t="shared" si="21"/>
        <v>72675822.656237915</v>
      </c>
      <c r="BD27" s="31"/>
      <c r="BE27" s="50"/>
      <c r="BF27" s="65"/>
      <c r="BG27" s="66"/>
      <c r="BH27" s="78" t="s">
        <v>41</v>
      </c>
      <c r="BI27" s="40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</row>
    <row r="28" spans="1:108" s="10" customFormat="1" x14ac:dyDescent="0.25">
      <c r="A28" s="67" t="s">
        <v>27</v>
      </c>
      <c r="B28" s="68"/>
      <c r="C28" s="68">
        <f>C21</f>
        <v>63801.234000074255</v>
      </c>
      <c r="D28" s="72">
        <f>SUM(C28+D21)</f>
        <v>107839.76040011147</v>
      </c>
      <c r="E28" s="72">
        <f t="shared" ref="E28:BA28" si="22">SUM(D28+E21)</f>
        <v>223670.00846235998</v>
      </c>
      <c r="F28" s="72">
        <f t="shared" si="22"/>
        <v>494012.32466229412</v>
      </c>
      <c r="G28" s="72">
        <f t="shared" si="22"/>
        <v>564426.00536241161</v>
      </c>
      <c r="H28" s="72">
        <f t="shared" si="22"/>
        <v>621553.13936231448</v>
      </c>
      <c r="I28" s="72">
        <f t="shared" si="22"/>
        <v>686024.93936248904</v>
      </c>
      <c r="J28" s="72">
        <f t="shared" si="22"/>
        <v>792531.94663115672</v>
      </c>
      <c r="K28" s="72">
        <f t="shared" si="22"/>
        <v>915902.58335606172</v>
      </c>
      <c r="L28" s="72">
        <f t="shared" si="22"/>
        <v>957327.72935599252</v>
      </c>
      <c r="M28" s="72">
        <f t="shared" si="22"/>
        <v>1098599.1381560748</v>
      </c>
      <c r="N28" s="72">
        <f t="shared" si="22"/>
        <v>1123331.4621560746</v>
      </c>
      <c r="O28" s="72">
        <f t="shared" si="22"/>
        <v>1229608.1121561208</v>
      </c>
      <c r="P28" s="72">
        <f t="shared" si="22"/>
        <v>1290151.2435560913</v>
      </c>
      <c r="Q28" s="72">
        <f t="shared" si="22"/>
        <v>1308109.5267560803</v>
      </c>
      <c r="R28" s="72">
        <f t="shared" si="22"/>
        <v>1318664.1395060634</v>
      </c>
      <c r="S28" s="72">
        <f t="shared" si="22"/>
        <v>1343955.4931060495</v>
      </c>
      <c r="T28" s="72">
        <f t="shared" si="22"/>
        <v>1508238.7121058919</v>
      </c>
      <c r="U28" s="72">
        <f t="shared" si="22"/>
        <v>1552863.4877059935</v>
      </c>
      <c r="V28" s="72">
        <f t="shared" si="22"/>
        <v>1792827.7277060412</v>
      </c>
      <c r="W28" s="72">
        <f t="shared" si="22"/>
        <v>1840551.6227060182</v>
      </c>
      <c r="X28" s="72">
        <f t="shared" si="22"/>
        <v>1853706.8867059948</v>
      </c>
      <c r="Y28" s="72">
        <f t="shared" si="22"/>
        <v>1860407.9645059954</v>
      </c>
      <c r="Z28" s="72">
        <f t="shared" si="22"/>
        <v>1891866.3305060077</v>
      </c>
      <c r="AA28" s="72">
        <f t="shared" si="22"/>
        <v>1892475.2129060014</v>
      </c>
      <c r="AB28" s="72">
        <f t="shared" si="22"/>
        <v>1978550.1011059755</v>
      </c>
      <c r="AC28" s="72">
        <f t="shared" si="22"/>
        <v>2073986.4521059843</v>
      </c>
      <c r="AD28" s="72">
        <f t="shared" si="22"/>
        <v>2136719.834306017</v>
      </c>
      <c r="AE28" s="72">
        <f t="shared" si="22"/>
        <v>2165046.257905989</v>
      </c>
      <c r="AF28" s="72">
        <f t="shared" si="22"/>
        <v>2168359.3775059981</v>
      </c>
      <c r="AG28" s="72">
        <f t="shared" si="22"/>
        <v>2188611.7103059837</v>
      </c>
      <c r="AH28" s="72">
        <f t="shared" si="22"/>
        <v>2190703.718905997</v>
      </c>
      <c r="AI28" s="72">
        <f t="shared" si="22"/>
        <v>2192138.4179059966</v>
      </c>
      <c r="AJ28" s="72">
        <f t="shared" si="22"/>
        <v>2196144.5519060255</v>
      </c>
      <c r="AK28" s="72">
        <f t="shared" si="22"/>
        <v>2198698.1249060263</v>
      </c>
      <c r="AL28" s="72">
        <f t="shared" si="22"/>
        <v>2198720.0129060266</v>
      </c>
      <c r="AM28" s="72">
        <f t="shared" si="22"/>
        <v>2199302.1479060254</v>
      </c>
      <c r="AN28" s="72">
        <f t="shared" si="22"/>
        <v>2200375.5719060241</v>
      </c>
      <c r="AO28" s="72">
        <f t="shared" si="22"/>
        <v>2200998.8327060207</v>
      </c>
      <c r="AP28" s="72">
        <f t="shared" si="22"/>
        <v>2202877.9787060199</v>
      </c>
      <c r="AQ28" s="72">
        <f t="shared" si="22"/>
        <v>2203170.1295060203</v>
      </c>
      <c r="AR28" s="72">
        <f t="shared" si="22"/>
        <v>2210123.9579060115</v>
      </c>
      <c r="AS28" s="72">
        <f t="shared" si="22"/>
        <v>2210977.6649060124</v>
      </c>
      <c r="AT28" s="72">
        <f t="shared" si="22"/>
        <v>2214305.5553060025</v>
      </c>
      <c r="AU28" s="72">
        <f t="shared" si="22"/>
        <v>2216539.2713060039</v>
      </c>
      <c r="AV28" s="72">
        <f t="shared" si="22"/>
        <v>2219130.9353060033</v>
      </c>
      <c r="AW28" s="72">
        <f t="shared" si="22"/>
        <v>2225353.7441059914</v>
      </c>
      <c r="AX28" s="72">
        <f t="shared" si="22"/>
        <v>2229877.3121059872</v>
      </c>
      <c r="AY28" s="72">
        <f t="shared" si="22"/>
        <v>2235132.2849059803</v>
      </c>
      <c r="AZ28" s="72">
        <f t="shared" si="22"/>
        <v>2259035.3669059896</v>
      </c>
      <c r="BA28" s="72">
        <f t="shared" si="22"/>
        <v>2357137.0559058865</v>
      </c>
      <c r="BB28" s="72">
        <f t="shared" ref="BB28:BC28" si="23">SUM(BA28+BB21)</f>
        <v>2387892.9311058857</v>
      </c>
      <c r="BC28" s="72">
        <f t="shared" si="23"/>
        <v>2426054.3621058729</v>
      </c>
      <c r="BD28" s="32"/>
      <c r="BE28" s="69"/>
      <c r="BF28" s="70"/>
      <c r="BG28" s="71"/>
      <c r="BH28" s="79">
        <f>BB28/$BC$27</f>
        <v>3.2856771947402622E-2</v>
      </c>
      <c r="BI28" s="40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</row>
    <row r="29" spans="1:108" s="11" customFormat="1" x14ac:dyDescent="0.25">
      <c r="A29" s="69" t="s">
        <v>28</v>
      </c>
      <c r="B29" s="72"/>
      <c r="C29" s="72">
        <f>C22</f>
        <v>628897.87800073205</v>
      </c>
      <c r="D29" s="72">
        <f>SUM(C29+D22)</f>
        <v>1052268.2568010897</v>
      </c>
      <c r="E29" s="72">
        <f t="shared" ref="E29:BA32" si="24">SUM(D29+E22)</f>
        <v>5372307.5086042099</v>
      </c>
      <c r="F29" s="72">
        <f t="shared" si="24"/>
        <v>7971280.2302535772</v>
      </c>
      <c r="G29" s="72">
        <f t="shared" si="24"/>
        <v>8648211.7515297066</v>
      </c>
      <c r="H29" s="72">
        <f t="shared" si="24"/>
        <v>8911262.2755292598</v>
      </c>
      <c r="I29" s="72">
        <f t="shared" si="24"/>
        <v>10492110.81153354</v>
      </c>
      <c r="J29" s="72">
        <f t="shared" si="24"/>
        <v>13793828.036862239</v>
      </c>
      <c r="K29" s="72">
        <f t="shared" si="24"/>
        <v>14361906.782711802</v>
      </c>
      <c r="L29" s="72">
        <f t="shared" si="24"/>
        <v>14813638.136711048</v>
      </c>
      <c r="M29" s="72">
        <f t="shared" si="24"/>
        <v>15464143.693511426</v>
      </c>
      <c r="N29" s="72">
        <f t="shared" si="24"/>
        <v>15795282.031511424</v>
      </c>
      <c r="O29" s="72">
        <f t="shared" si="24"/>
        <v>16284648.931511637</v>
      </c>
      <c r="P29" s="72">
        <f t="shared" si="24"/>
        <v>16563428.9319115</v>
      </c>
      <c r="Q29" s="72">
        <f t="shared" si="24"/>
        <v>16695667.199111419</v>
      </c>
      <c r="R29" s="72">
        <f t="shared" si="24"/>
        <v>16773387.529361295</v>
      </c>
      <c r="S29" s="72">
        <f t="shared" si="24"/>
        <v>17290455.202961009</v>
      </c>
      <c r="T29" s="72">
        <f t="shared" si="24"/>
        <v>17747784.163960569</v>
      </c>
      <c r="U29" s="72">
        <f t="shared" si="24"/>
        <v>21501515.287969112</v>
      </c>
      <c r="V29" s="72">
        <f t="shared" si="24"/>
        <v>22169523.847969245</v>
      </c>
      <c r="W29" s="72">
        <f t="shared" si="24"/>
        <v>22302376.852969181</v>
      </c>
      <c r="X29" s="72">
        <f t="shared" si="24"/>
        <v>22355283.892969087</v>
      </c>
      <c r="Y29" s="72">
        <f t="shared" si="24"/>
        <v>22367821.393369086</v>
      </c>
      <c r="Z29" s="72">
        <f t="shared" si="24"/>
        <v>22426678.981369108</v>
      </c>
      <c r="AA29" s="72">
        <f t="shared" si="24"/>
        <v>22427838.757369097</v>
      </c>
      <c r="AB29" s="72">
        <f t="shared" si="24"/>
        <v>22575838.025569052</v>
      </c>
      <c r="AC29" s="72">
        <f t="shared" si="24"/>
        <v>23023827.484969094</v>
      </c>
      <c r="AD29" s="72">
        <f t="shared" si="24"/>
        <v>23104607.456569135</v>
      </c>
      <c r="AE29" s="72">
        <f t="shared" si="24"/>
        <v>23141082.577369098</v>
      </c>
      <c r="AF29" s="72">
        <f t="shared" si="24"/>
        <v>23147393.281369116</v>
      </c>
      <c r="AG29" s="72">
        <f t="shared" si="24"/>
        <v>23185969.153369088</v>
      </c>
      <c r="AH29" s="72">
        <f t="shared" si="24"/>
        <v>23201056.972969186</v>
      </c>
      <c r="AI29" s="72">
        <f t="shared" si="24"/>
        <v>23203789.732969183</v>
      </c>
      <c r="AJ29" s="72">
        <f t="shared" si="24"/>
        <v>23232682.456969392</v>
      </c>
      <c r="AK29" s="72">
        <f t="shared" si="24"/>
        <v>23242896.748969395</v>
      </c>
      <c r="AL29" s="72">
        <f t="shared" si="24"/>
        <v>23243146.272169396</v>
      </c>
      <c r="AM29" s="72">
        <f t="shared" si="24"/>
        <v>23249782.611169387</v>
      </c>
      <c r="AN29" s="72">
        <f t="shared" si="24"/>
        <v>23262019.644769374</v>
      </c>
      <c r="AO29" s="72">
        <f t="shared" si="24"/>
        <v>23263811.519569363</v>
      </c>
      <c r="AP29" s="72">
        <f t="shared" si="24"/>
        <v>23285233.783969358</v>
      </c>
      <c r="AQ29" s="72">
        <f t="shared" si="24"/>
        <v>23286499.770769358</v>
      </c>
      <c r="AR29" s="72">
        <f t="shared" si="24"/>
        <v>23316633.027169321</v>
      </c>
      <c r="AS29" s="72">
        <f t="shared" si="24"/>
        <v>23326365.28696933</v>
      </c>
      <c r="AT29" s="72">
        <f t="shared" si="24"/>
        <v>23361030.811969224</v>
      </c>
      <c r="AU29" s="72">
        <f t="shared" si="24"/>
        <v>23366391.730369229</v>
      </c>
      <c r="AV29" s="72">
        <f t="shared" si="24"/>
        <v>23372611.723969229</v>
      </c>
      <c r="AW29" s="72">
        <f t="shared" si="24"/>
        <v>23437432.648969103</v>
      </c>
      <c r="AX29" s="72">
        <f t="shared" si="24"/>
        <v>23448289.212169092</v>
      </c>
      <c r="AY29" s="72">
        <f t="shared" si="24"/>
        <v>23569153.586568933</v>
      </c>
      <c r="AZ29" s="72">
        <f t="shared" si="24"/>
        <v>24118924.472569142</v>
      </c>
      <c r="BA29" s="72">
        <f t="shared" si="24"/>
        <v>24410426.634168833</v>
      </c>
      <c r="BB29" s="72">
        <f t="shared" ref="BB29:BC29" si="25">SUM(BA29+BB22)</f>
        <v>24650706.909168828</v>
      </c>
      <c r="BC29" s="72">
        <f t="shared" si="25"/>
        <v>24764100.875568792</v>
      </c>
      <c r="BD29" s="32"/>
      <c r="BE29" s="69"/>
      <c r="BF29" s="70"/>
      <c r="BG29" s="71"/>
      <c r="BH29" s="79">
        <f t="shared" ref="BH29:BH33" si="26">BB29/$BC$27</f>
        <v>0.33918717405881343</v>
      </c>
      <c r="BI29" s="40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</row>
    <row r="30" spans="1:108" s="11" customFormat="1" x14ac:dyDescent="0.25">
      <c r="A30" s="69" t="s">
        <v>29</v>
      </c>
      <c r="B30" s="72"/>
      <c r="C30" s="72">
        <f>C23</f>
        <v>4886421.5011343556</v>
      </c>
      <c r="D30" s="72">
        <f t="shared" ref="D30:S32" si="27">SUM(C30+D23)</f>
        <v>6716464.923257798</v>
      </c>
      <c r="E30" s="72">
        <f t="shared" si="27"/>
        <v>13688940.352136565</v>
      </c>
      <c r="F30" s="72">
        <f t="shared" si="27"/>
        <v>24923153.163646244</v>
      </c>
      <c r="G30" s="72">
        <f t="shared" si="27"/>
        <v>27849229.572793338</v>
      </c>
      <c r="H30" s="72">
        <f t="shared" si="27"/>
        <v>30728228.398973543</v>
      </c>
      <c r="I30" s="72">
        <f t="shared" si="27"/>
        <v>34744981.626975395</v>
      </c>
      <c r="J30" s="72">
        <f t="shared" si="27"/>
        <v>39189148.425927944</v>
      </c>
      <c r="K30" s="72">
        <f t="shared" si="27"/>
        <v>45406577.753236927</v>
      </c>
      <c r="L30" s="72">
        <f t="shared" si="27"/>
        <v>48835295.631335035</v>
      </c>
      <c r="M30" s="72">
        <f t="shared" si="27"/>
        <v>55954858.466553628</v>
      </c>
      <c r="N30" s="72">
        <f t="shared" si="27"/>
        <v>57939895.757750005</v>
      </c>
      <c r="O30" s="72">
        <f t="shared" si="27"/>
        <v>63295850.611025475</v>
      </c>
      <c r="P30" s="72">
        <f t="shared" si="27"/>
        <v>66347003.22501947</v>
      </c>
      <c r="Q30" s="72">
        <f t="shared" si="27"/>
        <v>68631865.85255757</v>
      </c>
      <c r="R30" s="72">
        <f t="shared" si="27"/>
        <v>69974747.015083641</v>
      </c>
      <c r="S30" s="72">
        <f t="shared" si="27"/>
        <v>73971123.430431336</v>
      </c>
      <c r="T30" s="72">
        <f t="shared" si="24"/>
        <v>80285468.373991877</v>
      </c>
      <c r="U30" s="72">
        <f t="shared" si="24"/>
        <v>83485226.550071388</v>
      </c>
      <c r="V30" s="72">
        <f t="shared" si="24"/>
        <v>92708426.550073221</v>
      </c>
      <c r="W30" s="72">
        <f t="shared" si="24"/>
        <v>94542729.146009132</v>
      </c>
      <c r="X30" s="72">
        <f t="shared" si="24"/>
        <v>94846143.322080821</v>
      </c>
      <c r="Y30" s="72">
        <f t="shared" si="24"/>
        <v>95114518.243074074</v>
      </c>
      <c r="Z30" s="72">
        <f t="shared" si="24"/>
        <v>96374410.568131</v>
      </c>
      <c r="AA30" s="72">
        <f t="shared" si="24"/>
        <v>96430043.164067224</v>
      </c>
      <c r="AB30" s="72">
        <f t="shared" si="24"/>
        <v>97142942.346911252</v>
      </c>
      <c r="AC30" s="72">
        <f t="shared" si="24"/>
        <v>98688983.353683397</v>
      </c>
      <c r="AD30" s="72">
        <f t="shared" si="24"/>
        <v>99775309.276934519</v>
      </c>
      <c r="AE30" s="72">
        <f t="shared" si="24"/>
        <v>100265825.28596337</v>
      </c>
      <c r="AF30" s="72">
        <f t="shared" si="24"/>
        <v>100568539.64262335</v>
      </c>
      <c r="AG30" s="72">
        <f t="shared" si="24"/>
        <v>102418962.39657235</v>
      </c>
      <c r="AH30" s="72">
        <f t="shared" si="24"/>
        <v>102487651.3717421</v>
      </c>
      <c r="AI30" s="72">
        <f t="shared" si="24"/>
        <v>102618737.48912355</v>
      </c>
      <c r="AJ30" s="72">
        <f t="shared" si="24"/>
        <v>102750274.82546762</v>
      </c>
      <c r="AK30" s="72">
        <f t="shared" si="24"/>
        <v>102917962.7712916</v>
      </c>
      <c r="AL30" s="72">
        <f t="shared" si="24"/>
        <v>102921520.18889883</v>
      </c>
      <c r="AM30" s="72">
        <f t="shared" si="24"/>
        <v>103016133.55232984</v>
      </c>
      <c r="AN30" s="72">
        <f t="shared" si="24"/>
        <v>103190595.24081725</v>
      </c>
      <c r="AO30" s="72">
        <f t="shared" si="24"/>
        <v>103273251.15955268</v>
      </c>
      <c r="AP30" s="72">
        <f t="shared" si="24"/>
        <v>103578665.40785959</v>
      </c>
      <c r="AQ30" s="72">
        <f t="shared" si="24"/>
        <v>103602846.43720499</v>
      </c>
      <c r="AR30" s="72">
        <f t="shared" si="24"/>
        <v>104178407.85481149</v>
      </c>
      <c r="AS30" s="72">
        <f t="shared" si="24"/>
        <v>104317159.33110958</v>
      </c>
      <c r="AT30" s="72">
        <f t="shared" si="24"/>
        <v>104444448.84352455</v>
      </c>
      <c r="AU30" s="72">
        <f t="shared" si="24"/>
        <v>104661265.52072558</v>
      </c>
      <c r="AV30" s="72">
        <f t="shared" si="24"/>
        <v>104912826.58618829</v>
      </c>
      <c r="AW30" s="72">
        <f t="shared" si="24"/>
        <v>105150844.73065735</v>
      </c>
      <c r="AX30" s="72">
        <f t="shared" si="24"/>
        <v>105589926.9518759</v>
      </c>
      <c r="AY30" s="72">
        <f t="shared" si="24"/>
        <v>106276242.32885015</v>
      </c>
      <c r="AZ30" s="72">
        <f t="shared" si="24"/>
        <v>109398057.2949913</v>
      </c>
      <c r="BA30" s="72">
        <f t="shared" si="24"/>
        <v>120533753.69227079</v>
      </c>
      <c r="BB30" s="72">
        <f t="shared" ref="BB30:BC30" si="28">SUM(BA30+BB23)</f>
        <v>127519780.64938119</v>
      </c>
      <c r="BC30" s="72">
        <f t="shared" si="28"/>
        <v>131851552.24305922</v>
      </c>
      <c r="BD30" s="32"/>
      <c r="BE30" s="69"/>
      <c r="BF30" s="70"/>
      <c r="BG30" s="71"/>
      <c r="BH30" s="79">
        <f t="shared" si="26"/>
        <v>1.7546382825628175</v>
      </c>
      <c r="BI30" s="40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</row>
    <row r="31" spans="1:108" s="11" customFormat="1" x14ac:dyDescent="0.25">
      <c r="A31" s="69" t="s">
        <v>30</v>
      </c>
      <c r="B31" s="72"/>
      <c r="C31" s="72">
        <f>C24</f>
        <v>284826.93750033149</v>
      </c>
      <c r="D31" s="72">
        <f t="shared" si="27"/>
        <v>464671.77187548345</v>
      </c>
      <c r="E31" s="72">
        <f t="shared" si="24"/>
        <v>900375.82998000621</v>
      </c>
      <c r="F31" s="72">
        <f t="shared" si="24"/>
        <v>2004401.6241203623</v>
      </c>
      <c r="G31" s="72">
        <f t="shared" si="24"/>
        <v>2291957.49345678</v>
      </c>
      <c r="H31" s="72">
        <f t="shared" si="24"/>
        <v>2395749.5247066035</v>
      </c>
      <c r="I31" s="72">
        <f t="shared" si="24"/>
        <v>2657666.2122073127</v>
      </c>
      <c r="J31" s="72">
        <f t="shared" si="24"/>
        <v>2859384.0290040318</v>
      </c>
      <c r="K31" s="72">
        <f t="shared" si="24"/>
        <v>3083531.261425734</v>
      </c>
      <c r="L31" s="72">
        <f t="shared" si="24"/>
        <v>3191409.2458005538</v>
      </c>
      <c r="M31" s="72">
        <f t="shared" si="24"/>
        <v>3448079.6833007033</v>
      </c>
      <c r="N31" s="72">
        <f t="shared" si="24"/>
        <v>3587628.3864257024</v>
      </c>
      <c r="O31" s="72">
        <f t="shared" si="24"/>
        <v>3780718.2301757867</v>
      </c>
      <c r="P31" s="72">
        <f t="shared" si="24"/>
        <v>3890716.6520507331</v>
      </c>
      <c r="Q31" s="72">
        <f t="shared" si="24"/>
        <v>3979997.8895506784</v>
      </c>
      <c r="R31" s="72">
        <f t="shared" si="24"/>
        <v>4032471.1063474696</v>
      </c>
      <c r="S31" s="72">
        <f t="shared" si="24"/>
        <v>4120288.3063474214</v>
      </c>
      <c r="T31" s="72">
        <f t="shared" si="24"/>
        <v>4952804.6188466223</v>
      </c>
      <c r="U31" s="72">
        <f t="shared" si="24"/>
        <v>5034835.4563468089</v>
      </c>
      <c r="V31" s="72">
        <f t="shared" si="24"/>
        <v>6250870.4563470501</v>
      </c>
      <c r="W31" s="72">
        <f t="shared" si="24"/>
        <v>6492714.5188469337</v>
      </c>
      <c r="X31" s="72">
        <f t="shared" si="24"/>
        <v>6537399.5188468546</v>
      </c>
      <c r="Y31" s="72">
        <f t="shared" si="24"/>
        <v>6544154.6375968549</v>
      </c>
      <c r="Z31" s="72">
        <f t="shared" si="24"/>
        <v>6575866.700096867</v>
      </c>
      <c r="AA31" s="72">
        <f t="shared" si="24"/>
        <v>6576319.737596862</v>
      </c>
      <c r="AB31" s="72">
        <f t="shared" si="24"/>
        <v>6914968.6907217605</v>
      </c>
      <c r="AC31" s="72">
        <f t="shared" si="24"/>
        <v>7511445.884471816</v>
      </c>
      <c r="AD31" s="72">
        <f t="shared" si="24"/>
        <v>8035119.2375970874</v>
      </c>
      <c r="AE31" s="72">
        <f t="shared" si="24"/>
        <v>8271576.968846851</v>
      </c>
      <c r="AF31" s="72">
        <f t="shared" si="24"/>
        <v>8274042.0875968579</v>
      </c>
      <c r="AG31" s="72">
        <f t="shared" si="24"/>
        <v>8289110.7875968469</v>
      </c>
      <c r="AH31" s="72">
        <f t="shared" si="24"/>
        <v>8291587.1235343628</v>
      </c>
      <c r="AI31" s="72">
        <f t="shared" si="24"/>
        <v>8292654.6079093628</v>
      </c>
      <c r="AJ31" s="72">
        <f t="shared" si="24"/>
        <v>8297396.7172843972</v>
      </c>
      <c r="AK31" s="72">
        <f t="shared" si="24"/>
        <v>8304651.1860343991</v>
      </c>
      <c r="AL31" s="72">
        <f t="shared" si="24"/>
        <v>8304822.1860343991</v>
      </c>
      <c r="AM31" s="72">
        <f t="shared" si="24"/>
        <v>8309370.1157218916</v>
      </c>
      <c r="AN31" s="72">
        <f t="shared" si="24"/>
        <v>8317756.2407218833</v>
      </c>
      <c r="AO31" s="72">
        <f t="shared" si="24"/>
        <v>8319582.2000968736</v>
      </c>
      <c r="AP31" s="72">
        <f t="shared" si="24"/>
        <v>8334263.0282218698</v>
      </c>
      <c r="AQ31" s="72">
        <f t="shared" si="24"/>
        <v>8334516.6313468702</v>
      </c>
      <c r="AR31" s="72">
        <f t="shared" si="24"/>
        <v>8340552.9407218629</v>
      </c>
      <c r="AS31" s="72">
        <f t="shared" si="24"/>
        <v>8347222.5266593685</v>
      </c>
      <c r="AT31" s="72">
        <f t="shared" si="24"/>
        <v>8348666.9235343644</v>
      </c>
      <c r="AU31" s="72">
        <f t="shared" si="24"/>
        <v>8352157.1047843667</v>
      </c>
      <c r="AV31" s="72">
        <f t="shared" si="24"/>
        <v>8356206.5797843663</v>
      </c>
      <c r="AW31" s="72">
        <f t="shared" si="24"/>
        <v>8358907.4516593609</v>
      </c>
      <c r="AX31" s="72">
        <f t="shared" si="24"/>
        <v>8365975.5266593536</v>
      </c>
      <c r="AY31" s="72">
        <f t="shared" si="24"/>
        <v>8371840.451659346</v>
      </c>
      <c r="AZ31" s="72">
        <f t="shared" si="24"/>
        <v>8398517.9985343553</v>
      </c>
      <c r="BA31" s="72">
        <f t="shared" si="24"/>
        <v>8464211.0938467868</v>
      </c>
      <c r="BB31" s="72">
        <f t="shared" ref="BB31:BC31" si="29">SUM(BA31+BB24)</f>
        <v>8494246.1282217856</v>
      </c>
      <c r="BC31" s="72">
        <f t="shared" si="29"/>
        <v>8519800.6579092778</v>
      </c>
      <c r="BD31" s="32"/>
      <c r="BE31" s="69"/>
      <c r="BF31" s="70"/>
      <c r="BG31" s="71"/>
      <c r="BH31" s="79">
        <f t="shared" si="26"/>
        <v>0.11687856865962434</v>
      </c>
      <c r="BI31" s="40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</row>
    <row r="32" spans="1:108" s="11" customFormat="1" x14ac:dyDescent="0.25">
      <c r="A32" s="69" t="s">
        <v>31</v>
      </c>
      <c r="B32" s="72"/>
      <c r="C32" s="72">
        <f t="shared" ref="C32" si="30">C25</f>
        <v>1371042946.3515959</v>
      </c>
      <c r="D32" s="72">
        <f t="shared" si="27"/>
        <v>2012504118.392138</v>
      </c>
      <c r="E32" s="72">
        <f t="shared" si="24"/>
        <v>12123626772.388935</v>
      </c>
      <c r="F32" s="72">
        <f t="shared" si="24"/>
        <v>16061408373.582975</v>
      </c>
      <c r="G32" s="72">
        <f t="shared" si="24"/>
        <v>17087047645.417187</v>
      </c>
      <c r="H32" s="72">
        <f t="shared" si="24"/>
        <v>17394205631.016663</v>
      </c>
      <c r="I32" s="72">
        <f t="shared" si="24"/>
        <v>20493494000.625053</v>
      </c>
      <c r="J32" s="72">
        <f t="shared" si="24"/>
        <v>26499520965.057289</v>
      </c>
      <c r="K32" s="72">
        <f t="shared" si="24"/>
        <v>27162853318.79678</v>
      </c>
      <c r="L32" s="72">
        <f t="shared" si="24"/>
        <v>28068683177.995266</v>
      </c>
      <c r="M32" s="72">
        <f t="shared" si="24"/>
        <v>28828263403.915707</v>
      </c>
      <c r="N32" s="72">
        <f t="shared" si="24"/>
        <v>29594003635.315701</v>
      </c>
      <c r="O32" s="72">
        <f t="shared" si="24"/>
        <v>30165425995.315948</v>
      </c>
      <c r="P32" s="72">
        <f t="shared" si="24"/>
        <v>30490950925.07579</v>
      </c>
      <c r="Q32" s="72">
        <f t="shared" si="24"/>
        <v>30666289071.955681</v>
      </c>
      <c r="R32" s="72">
        <f t="shared" si="24"/>
        <v>30769340472.805515</v>
      </c>
      <c r="S32" s="72">
        <f t="shared" si="24"/>
        <v>31737718300.644985</v>
      </c>
      <c r="T32" s="72">
        <f t="shared" si="24"/>
        <v>32080493017.044655</v>
      </c>
      <c r="U32" s="72">
        <f t="shared" si="24"/>
        <v>40106652656.74292</v>
      </c>
      <c r="V32" s="72">
        <f t="shared" si="24"/>
        <v>40607334800.743019</v>
      </c>
      <c r="W32" s="72">
        <f t="shared" si="24"/>
        <v>40706910062.742973</v>
      </c>
      <c r="X32" s="72">
        <f t="shared" si="24"/>
        <v>40745517902.742905</v>
      </c>
      <c r="Y32" s="72">
        <f t="shared" si="24"/>
        <v>40761730187.742905</v>
      </c>
      <c r="Z32" s="72">
        <f t="shared" si="24"/>
        <v>40837839137.742935</v>
      </c>
      <c r="AA32" s="72">
        <f t="shared" si="24"/>
        <v>40839051103.662926</v>
      </c>
      <c r="AB32" s="72">
        <f t="shared" si="24"/>
        <v>40879240026.282913</v>
      </c>
      <c r="AC32" s="72">
        <f t="shared" si="24"/>
        <v>41759724572.802994</v>
      </c>
      <c r="AD32" s="72">
        <f t="shared" si="24"/>
        <v>41798223963.52301</v>
      </c>
      <c r="AE32" s="72">
        <f t="shared" si="24"/>
        <v>41815607850.882996</v>
      </c>
      <c r="AF32" s="72">
        <f t="shared" si="24"/>
        <v>41822202536.563011</v>
      </c>
      <c r="AG32" s="72">
        <f t="shared" si="24"/>
        <v>41862514322.802979</v>
      </c>
      <c r="AH32" s="72">
        <f t="shared" si="24"/>
        <v>41882502514.06311</v>
      </c>
      <c r="AI32" s="72">
        <f t="shared" si="24"/>
        <v>41885358248.263107</v>
      </c>
      <c r="AJ32" s="72">
        <f t="shared" si="24"/>
        <v>41923635037.663383</v>
      </c>
      <c r="AK32" s="72">
        <f t="shared" si="24"/>
        <v>41929624327.063385</v>
      </c>
      <c r="AL32" s="72">
        <f t="shared" si="24"/>
        <v>41929869472.663383</v>
      </c>
      <c r="AM32" s="72">
        <f t="shared" si="24"/>
        <v>41936389384.663376</v>
      </c>
      <c r="AN32" s="72">
        <f t="shared" si="24"/>
        <v>41948411733.463364</v>
      </c>
      <c r="AO32" s="72">
        <f t="shared" si="24"/>
        <v>41948988249.703362</v>
      </c>
      <c r="AP32" s="72">
        <f t="shared" si="24"/>
        <v>41970034684.903358</v>
      </c>
      <c r="AQ32" s="72">
        <f t="shared" si="24"/>
        <v>41970833230.423363</v>
      </c>
      <c r="AR32" s="72">
        <f t="shared" si="24"/>
        <v>41989840361.383339</v>
      </c>
      <c r="AS32" s="72">
        <f t="shared" si="24"/>
        <v>41999401879.783348</v>
      </c>
      <c r="AT32" s="72">
        <f t="shared" si="24"/>
        <v>42045955368.823204</v>
      </c>
      <c r="AU32" s="72">
        <f t="shared" si="24"/>
        <v>42048189084.823204</v>
      </c>
      <c r="AV32" s="72">
        <f t="shared" si="24"/>
        <v>42050780748.823204</v>
      </c>
      <c r="AW32" s="72">
        <f t="shared" si="24"/>
        <v>42137830929.703033</v>
      </c>
      <c r="AX32" s="72">
        <f t="shared" si="24"/>
        <v>42142354497.703026</v>
      </c>
      <c r="AY32" s="72">
        <f t="shared" si="24"/>
        <v>42414712230.822662</v>
      </c>
      <c r="AZ32" s="72">
        <f t="shared" si="24"/>
        <v>43653574823.623131</v>
      </c>
      <c r="BA32" s="72">
        <f t="shared" si="24"/>
        <v>43905836309.622864</v>
      </c>
      <c r="BB32" s="72">
        <f t="shared" ref="BB32:BC32" si="31">SUM(BA32+BB25)</f>
        <v>44364867746.982849</v>
      </c>
      <c r="BC32" s="72">
        <f t="shared" si="31"/>
        <v>44462997140.982819</v>
      </c>
      <c r="BD32" s="32"/>
      <c r="BE32" s="69"/>
      <c r="BF32" s="70"/>
      <c r="BG32" s="71"/>
      <c r="BH32" s="79">
        <f t="shared" si="26"/>
        <v>610.44878648064287</v>
      </c>
      <c r="BI32" s="40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</row>
    <row r="33" spans="1:108" s="12" customFormat="1" x14ac:dyDescent="0.25">
      <c r="A33" s="73" t="s">
        <v>32</v>
      </c>
      <c r="B33" s="74"/>
      <c r="C33" s="74">
        <f>C26</f>
        <v>2734338.6000031824</v>
      </c>
      <c r="D33" s="72">
        <f>SUM(C33+D26)</f>
        <v>4035476.8800042821</v>
      </c>
      <c r="E33" s="72">
        <f t="shared" ref="E33:BA33" si="32">SUM(D33+E26)</f>
        <v>16476503.523727272</v>
      </c>
      <c r="F33" s="72">
        <f t="shared" si="32"/>
        <v>24463890.138725325</v>
      </c>
      <c r="G33" s="72">
        <f t="shared" si="32"/>
        <v>26544294.341228798</v>
      </c>
      <c r="H33" s="72">
        <f t="shared" si="32"/>
        <v>29068516.541224506</v>
      </c>
      <c r="I33" s="72">
        <f t="shared" si="32"/>
        <v>31905275.741232187</v>
      </c>
      <c r="J33" s="72">
        <f t="shared" si="32"/>
        <v>37392000.358102947</v>
      </c>
      <c r="K33" s="72">
        <f t="shared" si="32"/>
        <v>42843261.050598748</v>
      </c>
      <c r="L33" s="72">
        <f t="shared" si="32"/>
        <v>44421361.850596115</v>
      </c>
      <c r="M33" s="72">
        <f t="shared" si="32"/>
        <v>50663586.89059975</v>
      </c>
      <c r="N33" s="72">
        <f t="shared" si="32"/>
        <v>52175006.69059974</v>
      </c>
      <c r="O33" s="72">
        <f t="shared" si="32"/>
        <v>56870951.690601788</v>
      </c>
      <c r="P33" s="72">
        <f t="shared" si="32"/>
        <v>59546113.310600482</v>
      </c>
      <c r="Q33" s="72">
        <f t="shared" si="32"/>
        <v>60852170.270599678</v>
      </c>
      <c r="R33" s="72">
        <f t="shared" si="32"/>
        <v>61619778.470598452</v>
      </c>
      <c r="S33" s="72">
        <f t="shared" si="32"/>
        <v>64148913.830597065</v>
      </c>
      <c r="T33" s="72">
        <f t="shared" si="32"/>
        <v>67256974.730594084</v>
      </c>
      <c r="U33" s="72">
        <f t="shared" si="32"/>
        <v>73294444.370607823</v>
      </c>
      <c r="V33" s="72">
        <f t="shared" si="32"/>
        <v>77834308.370608717</v>
      </c>
      <c r="W33" s="72">
        <f t="shared" si="32"/>
        <v>78737192.870608285</v>
      </c>
      <c r="X33" s="72">
        <f t="shared" si="32"/>
        <v>79023176.870607778</v>
      </c>
      <c r="Y33" s="72">
        <f t="shared" si="32"/>
        <v>79174491.53060779</v>
      </c>
      <c r="Z33" s="72">
        <f t="shared" si="32"/>
        <v>79884841.730608061</v>
      </c>
      <c r="AA33" s="72">
        <f t="shared" si="32"/>
        <v>79896439.490607947</v>
      </c>
      <c r="AB33" s="72">
        <f t="shared" si="32"/>
        <v>81073002.710607588</v>
      </c>
      <c r="AC33" s="72">
        <f t="shared" si="32"/>
        <v>84104510.330607876</v>
      </c>
      <c r="AD33" s="72">
        <f t="shared" si="32"/>
        <v>85135744.010608405</v>
      </c>
      <c r="AE33" s="72">
        <f t="shared" si="32"/>
        <v>85601383.850607947</v>
      </c>
      <c r="AF33" s="72">
        <f t="shared" si="32"/>
        <v>85664490.890608117</v>
      </c>
      <c r="AG33" s="72">
        <f t="shared" si="32"/>
        <v>86050249.610607833</v>
      </c>
      <c r="AH33" s="72">
        <f t="shared" si="32"/>
        <v>86164359.170608565</v>
      </c>
      <c r="AI33" s="72">
        <f t="shared" si="32"/>
        <v>86191686.770608559</v>
      </c>
      <c r="AJ33" s="72">
        <f t="shared" si="32"/>
        <v>86410203.17061013</v>
      </c>
      <c r="AK33" s="72">
        <f t="shared" si="32"/>
        <v>86572703.270610183</v>
      </c>
      <c r="AL33" s="72">
        <f t="shared" si="32"/>
        <v>86576205.350610197</v>
      </c>
      <c r="AM33" s="72">
        <f t="shared" si="32"/>
        <v>86669346.950610042</v>
      </c>
      <c r="AN33" s="72">
        <f t="shared" si="32"/>
        <v>86841094.790609866</v>
      </c>
      <c r="AO33" s="72">
        <f t="shared" si="32"/>
        <v>86864467.070609733</v>
      </c>
      <c r="AP33" s="72">
        <f t="shared" si="32"/>
        <v>87165130.430609643</v>
      </c>
      <c r="AQ33" s="72">
        <f t="shared" si="32"/>
        <v>87174868.790609658</v>
      </c>
      <c r="AR33" s="72">
        <f t="shared" si="32"/>
        <v>87406663.070609361</v>
      </c>
      <c r="AS33" s="72">
        <f t="shared" si="32"/>
        <v>87543256.190609485</v>
      </c>
      <c r="AT33" s="72">
        <f t="shared" si="32"/>
        <v>87792847.970608726</v>
      </c>
      <c r="AU33" s="72">
        <f t="shared" si="32"/>
        <v>87859859.45060876</v>
      </c>
      <c r="AV33" s="72">
        <f t="shared" si="32"/>
        <v>87937609.370608747</v>
      </c>
      <c r="AW33" s="72">
        <f t="shared" si="32"/>
        <v>88404320.030607849</v>
      </c>
      <c r="AX33" s="72">
        <f t="shared" si="32"/>
        <v>88540027.070607722</v>
      </c>
      <c r="AY33" s="72">
        <f t="shared" si="32"/>
        <v>89703628.190606177</v>
      </c>
      <c r="AZ33" s="72">
        <f t="shared" si="32"/>
        <v>94996453.490608186</v>
      </c>
      <c r="BA33" s="72">
        <f t="shared" si="32"/>
        <v>96397906.190606713</v>
      </c>
      <c r="BB33" s="72">
        <f t="shared" ref="BB33:BC33" si="33">SUM(BA33+BB26)</f>
        <v>98704596.830606639</v>
      </c>
      <c r="BC33" s="72">
        <f t="shared" si="33"/>
        <v>99249760.130606458</v>
      </c>
      <c r="BD33" s="33"/>
      <c r="BE33" s="73"/>
      <c r="BF33" s="75"/>
      <c r="BG33" s="76"/>
      <c r="BH33" s="162">
        <f t="shared" si="26"/>
        <v>1.3581490132899736</v>
      </c>
      <c r="BI33" s="40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</row>
    <row r="34" spans="1:108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5"/>
      <c r="BE34" s="35"/>
      <c r="BF34" s="35"/>
      <c r="BG34" s="35"/>
    </row>
    <row r="35" spans="1:108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5"/>
      <c r="BE35" s="35"/>
      <c r="BF35" s="35"/>
      <c r="BG35" s="35"/>
    </row>
    <row r="46" spans="1:108" x14ac:dyDescent="0.25">
      <c r="A46" s="3" t="s">
        <v>12</v>
      </c>
      <c r="B46" s="3" t="s">
        <v>11</v>
      </c>
      <c r="C46" s="3"/>
      <c r="D46" s="3"/>
      <c r="E46" s="3"/>
      <c r="F46" s="3"/>
      <c r="G46" s="3"/>
      <c r="H46" s="3"/>
      <c r="I46" s="4">
        <v>4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27"/>
      <c r="BE46" s="28"/>
      <c r="BF46" s="28"/>
      <c r="BG46" s="28"/>
      <c r="BH46" s="27"/>
      <c r="BI46" s="28"/>
      <c r="BJ46" s="28"/>
      <c r="BK46" s="28"/>
      <c r="BL46" s="28"/>
      <c r="BM46" s="27"/>
      <c r="BN46" s="28"/>
    </row>
    <row r="47" spans="1:108" x14ac:dyDescent="0.25">
      <c r="A47" s="5" t="s">
        <v>5</v>
      </c>
      <c r="B47" s="5" t="s">
        <v>7</v>
      </c>
      <c r="C47" s="5"/>
      <c r="D47" s="5"/>
      <c r="E47" s="5"/>
      <c r="F47" s="5"/>
      <c r="G47" s="5"/>
      <c r="H47" s="5"/>
      <c r="I47" s="6">
        <f>I6*(14/62)</f>
        <v>1.5580645161290323</v>
      </c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</row>
    <row r="48" spans="1:108" x14ac:dyDescent="0.25">
      <c r="A48" s="5" t="s">
        <v>8</v>
      </c>
      <c r="B48" s="5" t="s">
        <v>7</v>
      </c>
      <c r="C48" s="5"/>
      <c r="D48" s="5"/>
      <c r="E48" s="5"/>
      <c r="F48" s="5"/>
      <c r="G48" s="5"/>
      <c r="H48" s="5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</row>
  </sheetData>
  <mergeCells count="1">
    <mergeCell ref="A1:B1"/>
  </mergeCells>
  <conditionalFormatting sqref="I13:K13 BF12:BN12 AR12 AV12:AW12 AY12 BA12:BB12 BD12 T12">
    <cfRule type="cellIs" dxfId="987" priority="593" stopIfTrue="1" operator="between">
      <formula>1.01</formula>
      <formula>2</formula>
    </cfRule>
    <cfRule type="cellIs" dxfId="986" priority="594" stopIfTrue="1" operator="between">
      <formula>2.01</formula>
      <formula>4</formula>
    </cfRule>
    <cfRule type="cellIs" dxfId="985" priority="595" stopIfTrue="1" operator="between">
      <formula>4.01</formula>
      <formula>10</formula>
    </cfRule>
  </conditionalFormatting>
  <conditionalFormatting sqref="L12 P12 S12 W12 AD12:AE12 AJ12:AK12 Z12 AB12 AM12">
    <cfRule type="cellIs" dxfId="984" priority="587" stopIfTrue="1" operator="between">
      <formula>1.01</formula>
      <formula>2</formula>
    </cfRule>
    <cfRule type="cellIs" dxfId="983" priority="588" stopIfTrue="1" operator="between">
      <formula>2.01</formula>
      <formula>4</formula>
    </cfRule>
    <cfRule type="cellIs" dxfId="982" priority="589" stopIfTrue="1" operator="between">
      <formula>4.01</formula>
      <formula>10</formula>
    </cfRule>
  </conditionalFormatting>
  <conditionalFormatting sqref="L10:L11 P10:P11 W10:W11 AD10:AE11 AJ10:AK11 Z10:Z11 BF10:BN11 AR10:AR11 AB10:AB11 AM10:AM11 AV10:AW11 AY10:AY11 BA10:BB11 BD10:BD11 S10:T11">
    <cfRule type="cellIs" dxfId="981" priority="590" stopIfTrue="1" operator="between">
      <formula>2.01</formula>
      <formula>25</formula>
    </cfRule>
    <cfRule type="cellIs" dxfId="980" priority="591" stopIfTrue="1" operator="between">
      <formula>25.01</formula>
      <formula>38</formula>
    </cfRule>
    <cfRule type="cellIs" dxfId="979" priority="592" stopIfTrue="1" operator="between">
      <formula>38.01</formula>
      <formula>50</formula>
    </cfRule>
  </conditionalFormatting>
  <conditionalFormatting sqref="I12">
    <cfRule type="cellIs" dxfId="978" priority="581" stopIfTrue="1" operator="between">
      <formula>1.01</formula>
      <formula>2</formula>
    </cfRule>
    <cfRule type="cellIs" dxfId="977" priority="582" stopIfTrue="1" operator="between">
      <formula>2.01</formula>
      <formula>4</formula>
    </cfRule>
    <cfRule type="cellIs" dxfId="976" priority="583" stopIfTrue="1" operator="between">
      <formula>4.01</formula>
      <formula>10</formula>
    </cfRule>
  </conditionalFormatting>
  <conditionalFormatting sqref="I10:I11">
    <cfRule type="cellIs" dxfId="975" priority="584" stopIfTrue="1" operator="between">
      <formula>2.01</formula>
      <formula>25</formula>
    </cfRule>
    <cfRule type="cellIs" dxfId="974" priority="585" stopIfTrue="1" operator="between">
      <formula>25.01</formula>
      <formula>38</formula>
    </cfRule>
    <cfRule type="cellIs" dxfId="973" priority="586" stopIfTrue="1" operator="between">
      <formula>38.01</formula>
      <formula>50</formula>
    </cfRule>
  </conditionalFormatting>
  <conditionalFormatting sqref="I4 BF4:BN4 AR4 AV4:AW4 AY4 BA4:BB4 BD4 T4">
    <cfRule type="cellIs" dxfId="972" priority="570" stopIfTrue="1" operator="between">
      <formula>0.032679739</formula>
      <formula>0.163398692</formula>
    </cfRule>
    <cfRule type="cellIs" dxfId="971" priority="571" stopIfTrue="1" operator="between">
      <formula>0.163398693</formula>
      <formula>0.326797385</formula>
    </cfRule>
    <cfRule type="cellIs" dxfId="970" priority="572" stopIfTrue="1" operator="between">
      <formula>0.326797386</formula>
      <formula>0.653594771</formula>
    </cfRule>
  </conditionalFormatting>
  <conditionalFormatting sqref="I5 BF5:BN5 AR5 AV5:AW5 AY5 BA5:BB5 BD5 BE4:BE12 T5">
    <cfRule type="cellIs" dxfId="969" priority="573" stopIfTrue="1" operator="between">
      <formula>0.0501</formula>
      <formula>0.2</formula>
    </cfRule>
    <cfRule type="cellIs" dxfId="968" priority="574" stopIfTrue="1" operator="between">
      <formula>0.201</formula>
      <formula>0.5</formula>
    </cfRule>
    <cfRule type="cellIs" dxfId="967" priority="575" stopIfTrue="1" operator="between">
      <formula>0.501</formula>
      <formula>1</formula>
    </cfRule>
  </conditionalFormatting>
  <conditionalFormatting sqref="I6:I7 BF6:BN7 AR6:AR7 AV6:AW7 AY6:AY7 BA6:BB6 BB7 BD6:BD7 T6:T7">
    <cfRule type="cellIs" dxfId="966" priority="576" stopIfTrue="1" operator="between">
      <formula>10.01</formula>
      <formula>50</formula>
    </cfRule>
    <cfRule type="cellIs" dxfId="965" priority="577" stopIfTrue="1" operator="greaterThan">
      <formula>50</formula>
    </cfRule>
  </conditionalFormatting>
  <conditionalFormatting sqref="I8:I9 BF8:BN9 AR8:AR9 AV8:AW9 AY8:AY9 BA8:BB8 BB9 BD8:BD9 T8:T9">
    <cfRule type="cellIs" dxfId="964" priority="578" stopIfTrue="1" operator="between">
      <formula>0.101</formula>
      <formula>0.5</formula>
    </cfRule>
    <cfRule type="cellIs" dxfId="963" priority="579" stopIfTrue="1" operator="between">
      <formula>0.501</formula>
      <formula>2</formula>
    </cfRule>
    <cfRule type="cellIs" dxfId="962" priority="580" stopIfTrue="1" operator="between">
      <formula>2.01</formula>
      <formula>5</formula>
    </cfRule>
  </conditionalFormatting>
  <conditionalFormatting sqref="L4 P4 S4 W4 AD4:AE4 AJ4:AK4 Z4 AB4 AM4">
    <cfRule type="cellIs" dxfId="961" priority="559" stopIfTrue="1" operator="between">
      <formula>0.032679739</formula>
      <formula>0.163398692</formula>
    </cfRule>
    <cfRule type="cellIs" dxfId="960" priority="560" stopIfTrue="1" operator="between">
      <formula>0.163398693</formula>
      <formula>0.326797385</formula>
    </cfRule>
    <cfRule type="cellIs" dxfId="959" priority="561" stopIfTrue="1" operator="between">
      <formula>0.326797386</formula>
      <formula>0.653594771</formula>
    </cfRule>
  </conditionalFormatting>
  <conditionalFormatting sqref="L5 P5 S5 W5 AD5:AE5 AJ5:AK5 Z5 AB5 AM5">
    <cfRule type="cellIs" dxfId="958" priority="562" stopIfTrue="1" operator="between">
      <formula>0.0501</formula>
      <formula>0.2</formula>
    </cfRule>
    <cfRule type="cellIs" dxfId="957" priority="563" stopIfTrue="1" operator="between">
      <formula>0.201</formula>
      <formula>0.5</formula>
    </cfRule>
    <cfRule type="cellIs" dxfId="956" priority="564" stopIfTrue="1" operator="between">
      <formula>0.501</formula>
      <formula>1</formula>
    </cfRule>
  </conditionalFormatting>
  <conditionalFormatting sqref="L6:L7 P6:P7 S6:S7 W6:W7 AD6:AE7 AJ6:AK7 Z6:Z7 AB6:AB7 AM6:AM7">
    <cfRule type="cellIs" dxfId="955" priority="565" stopIfTrue="1" operator="between">
      <formula>10.01</formula>
      <formula>50</formula>
    </cfRule>
    <cfRule type="cellIs" dxfId="954" priority="566" stopIfTrue="1" operator="greaterThan">
      <formula>50</formula>
    </cfRule>
  </conditionalFormatting>
  <conditionalFormatting sqref="L8:L9 S8:S9 W8:W9 AD8:AE9 AJ8:AK9 Z8:Z9 N9 P8:P9 AB8:AB9 AM8:AM9">
    <cfRule type="cellIs" dxfId="953" priority="567" stopIfTrue="1" operator="between">
      <formula>0.101</formula>
      <formula>0.5</formula>
    </cfRule>
    <cfRule type="cellIs" dxfId="952" priority="568" stopIfTrue="1" operator="between">
      <formula>0.501</formula>
      <formula>2</formula>
    </cfRule>
    <cfRule type="cellIs" dxfId="951" priority="569" stopIfTrue="1" operator="between">
      <formula>2.01</formula>
      <formula>5</formula>
    </cfRule>
  </conditionalFormatting>
  <conditionalFormatting sqref="G12">
    <cfRule type="cellIs" dxfId="950" priority="553" stopIfTrue="1" operator="between">
      <formula>1.01</formula>
      <formula>2</formula>
    </cfRule>
    <cfRule type="cellIs" dxfId="949" priority="554" stopIfTrue="1" operator="between">
      <formula>2.01</formula>
      <formula>4</formula>
    </cfRule>
    <cfRule type="cellIs" dxfId="948" priority="555" stopIfTrue="1" operator="between">
      <formula>4.01</formula>
      <formula>10</formula>
    </cfRule>
  </conditionalFormatting>
  <conditionalFormatting sqref="G10:G11">
    <cfRule type="cellIs" dxfId="947" priority="556" stopIfTrue="1" operator="between">
      <formula>2.01</formula>
      <formula>25</formula>
    </cfRule>
    <cfRule type="cellIs" dxfId="946" priority="557" stopIfTrue="1" operator="between">
      <formula>25.01</formula>
      <formula>38</formula>
    </cfRule>
    <cfRule type="cellIs" dxfId="945" priority="558" stopIfTrue="1" operator="between">
      <formula>38.01</formula>
      <formula>50</formula>
    </cfRule>
  </conditionalFormatting>
  <conditionalFormatting sqref="G4">
    <cfRule type="cellIs" dxfId="944" priority="542" stopIfTrue="1" operator="between">
      <formula>0.032679739</formula>
      <formula>0.163398692</formula>
    </cfRule>
    <cfRule type="cellIs" dxfId="943" priority="543" stopIfTrue="1" operator="between">
      <formula>0.163398693</formula>
      <formula>0.326797385</formula>
    </cfRule>
    <cfRule type="cellIs" dxfId="942" priority="544" stopIfTrue="1" operator="between">
      <formula>0.326797386</formula>
      <formula>0.653594771</formula>
    </cfRule>
  </conditionalFormatting>
  <conditionalFormatting sqref="G5">
    <cfRule type="cellIs" dxfId="941" priority="545" stopIfTrue="1" operator="between">
      <formula>0.0501</formula>
      <formula>0.2</formula>
    </cfRule>
    <cfRule type="cellIs" dxfId="940" priority="546" stopIfTrue="1" operator="between">
      <formula>0.201</formula>
      <formula>0.5</formula>
    </cfRule>
    <cfRule type="cellIs" dxfId="939" priority="547" stopIfTrue="1" operator="between">
      <formula>0.501</formula>
      <formula>1</formula>
    </cfRule>
  </conditionalFormatting>
  <conditionalFormatting sqref="G6:G7">
    <cfRule type="cellIs" dxfId="938" priority="548" stopIfTrue="1" operator="between">
      <formula>10.01</formula>
      <formula>50</formula>
    </cfRule>
    <cfRule type="cellIs" dxfId="937" priority="549" stopIfTrue="1" operator="greaterThan">
      <formula>50</formula>
    </cfRule>
  </conditionalFormatting>
  <conditionalFormatting sqref="G8:G9">
    <cfRule type="cellIs" dxfId="936" priority="550" stopIfTrue="1" operator="between">
      <formula>0.101</formula>
      <formula>0.5</formula>
    </cfRule>
    <cfRule type="cellIs" dxfId="935" priority="551" stopIfTrue="1" operator="between">
      <formula>0.501</formula>
      <formula>2</formula>
    </cfRule>
    <cfRule type="cellIs" dxfId="934" priority="552" stopIfTrue="1" operator="between">
      <formula>2.01</formula>
      <formula>5</formula>
    </cfRule>
  </conditionalFormatting>
  <conditionalFormatting sqref="C12">
    <cfRule type="cellIs" dxfId="933" priority="525" stopIfTrue="1" operator="between">
      <formula>1.01</formula>
      <formula>2</formula>
    </cfRule>
    <cfRule type="cellIs" dxfId="932" priority="526" stopIfTrue="1" operator="between">
      <formula>2.01</formula>
      <formula>4</formula>
    </cfRule>
    <cfRule type="cellIs" dxfId="931" priority="527" stopIfTrue="1" operator="between">
      <formula>4.01</formula>
      <formula>10</formula>
    </cfRule>
  </conditionalFormatting>
  <conditionalFormatting sqref="R4">
    <cfRule type="cellIs" dxfId="930" priority="474" stopIfTrue="1" operator="between">
      <formula>0.032679739</formula>
      <formula>0.163398692</formula>
    </cfRule>
    <cfRule type="cellIs" dxfId="929" priority="475" stopIfTrue="1" operator="between">
      <formula>0.163398693</formula>
      <formula>0.326797385</formula>
    </cfRule>
    <cfRule type="cellIs" dxfId="928" priority="476" stopIfTrue="1" operator="between">
      <formula>0.326797386</formula>
      <formula>0.653594771</formula>
    </cfRule>
  </conditionalFormatting>
  <conditionalFormatting sqref="C4">
    <cfRule type="cellIs" dxfId="927" priority="531" stopIfTrue="1" operator="between">
      <formula>0.032679739</formula>
      <formula>0.163398692</formula>
    </cfRule>
    <cfRule type="cellIs" dxfId="926" priority="532" stopIfTrue="1" operator="between">
      <formula>0.163398693</formula>
      <formula>0.326797385</formula>
    </cfRule>
    <cfRule type="cellIs" dxfId="925" priority="533" stopIfTrue="1" operator="between">
      <formula>0.326797386</formula>
      <formula>0.653594771</formula>
    </cfRule>
  </conditionalFormatting>
  <conditionalFormatting sqref="C5">
    <cfRule type="cellIs" dxfId="924" priority="534" stopIfTrue="1" operator="between">
      <formula>0.0501</formula>
      <formula>0.2</formula>
    </cfRule>
    <cfRule type="cellIs" dxfId="923" priority="535" stopIfTrue="1" operator="between">
      <formula>0.201</formula>
      <formula>0.5</formula>
    </cfRule>
    <cfRule type="cellIs" dxfId="922" priority="536" stopIfTrue="1" operator="between">
      <formula>0.501</formula>
      <formula>1</formula>
    </cfRule>
  </conditionalFormatting>
  <conditionalFormatting sqref="C6:C7">
    <cfRule type="cellIs" dxfId="921" priority="537" stopIfTrue="1" operator="between">
      <formula>10.01</formula>
      <formula>50</formula>
    </cfRule>
    <cfRule type="cellIs" dxfId="920" priority="538" stopIfTrue="1" operator="greaterThan">
      <formula>50</formula>
    </cfRule>
  </conditionalFormatting>
  <conditionalFormatting sqref="C8:C9">
    <cfRule type="cellIs" dxfId="919" priority="539" stopIfTrue="1" operator="between">
      <formula>0.101</formula>
      <formula>0.5</formula>
    </cfRule>
    <cfRule type="cellIs" dxfId="918" priority="540" stopIfTrue="1" operator="between">
      <formula>0.501</formula>
      <formula>2</formula>
    </cfRule>
    <cfRule type="cellIs" dxfId="917" priority="541" stopIfTrue="1" operator="between">
      <formula>2.01</formula>
      <formula>5</formula>
    </cfRule>
  </conditionalFormatting>
  <conditionalFormatting sqref="E12">
    <cfRule type="cellIs" dxfId="916" priority="508" stopIfTrue="1" operator="between">
      <formula>1.01</formula>
      <formula>2</formula>
    </cfRule>
    <cfRule type="cellIs" dxfId="915" priority="509" stopIfTrue="1" operator="between">
      <formula>2.01</formula>
      <formula>4</formula>
    </cfRule>
    <cfRule type="cellIs" dxfId="914" priority="510" stopIfTrue="1" operator="between">
      <formula>4.01</formula>
      <formula>10</formula>
    </cfRule>
  </conditionalFormatting>
  <conditionalFormatting sqref="N12">
    <cfRule type="cellIs" dxfId="913" priority="491" stopIfTrue="1" operator="between">
      <formula>1.01</formula>
      <formula>2</formula>
    </cfRule>
    <cfRule type="cellIs" dxfId="912" priority="492" stopIfTrue="1" operator="between">
      <formula>2.01</formula>
      <formula>4</formula>
    </cfRule>
    <cfRule type="cellIs" dxfId="911" priority="493" stopIfTrue="1" operator="between">
      <formula>4.01</formula>
      <formula>10</formula>
    </cfRule>
  </conditionalFormatting>
  <conditionalFormatting sqref="C10:C11">
    <cfRule type="cellIs" dxfId="910" priority="528" stopIfTrue="1" operator="between">
      <formula>2.01</formula>
      <formula>25</formula>
    </cfRule>
    <cfRule type="cellIs" dxfId="909" priority="529" stopIfTrue="1" operator="between">
      <formula>25.01</formula>
      <formula>38</formula>
    </cfRule>
    <cfRule type="cellIs" dxfId="908" priority="530" stopIfTrue="1" operator="between">
      <formula>38.01</formula>
      <formula>50</formula>
    </cfRule>
  </conditionalFormatting>
  <conditionalFormatting sqref="E4">
    <cfRule type="cellIs" dxfId="907" priority="514" stopIfTrue="1" operator="between">
      <formula>0.032679739</formula>
      <formula>0.163398692</formula>
    </cfRule>
    <cfRule type="cellIs" dxfId="906" priority="515" stopIfTrue="1" operator="between">
      <formula>0.163398693</formula>
      <formula>0.326797385</formula>
    </cfRule>
    <cfRule type="cellIs" dxfId="905" priority="516" stopIfTrue="1" operator="between">
      <formula>0.326797386</formula>
      <formula>0.653594771</formula>
    </cfRule>
  </conditionalFormatting>
  <conditionalFormatting sqref="E5">
    <cfRule type="cellIs" dxfId="904" priority="517" stopIfTrue="1" operator="between">
      <formula>0.0501</formula>
      <formula>0.2</formula>
    </cfRule>
    <cfRule type="cellIs" dxfId="903" priority="518" stopIfTrue="1" operator="between">
      <formula>0.201</formula>
      <formula>0.5</formula>
    </cfRule>
    <cfRule type="cellIs" dxfId="902" priority="519" stopIfTrue="1" operator="between">
      <formula>0.501</formula>
      <formula>1</formula>
    </cfRule>
  </conditionalFormatting>
  <conditionalFormatting sqref="E6:E7">
    <cfRule type="cellIs" dxfId="901" priority="520" stopIfTrue="1" operator="between">
      <formula>10.01</formula>
      <formula>50</formula>
    </cfRule>
    <cfRule type="cellIs" dxfId="900" priority="521" stopIfTrue="1" operator="greaterThan">
      <formula>50</formula>
    </cfRule>
  </conditionalFormatting>
  <conditionalFormatting sqref="E8:E9">
    <cfRule type="cellIs" dxfId="899" priority="522" stopIfTrue="1" operator="between">
      <formula>0.101</formula>
      <formula>0.5</formula>
    </cfRule>
    <cfRule type="cellIs" dxfId="898" priority="523" stopIfTrue="1" operator="between">
      <formula>0.501</formula>
      <formula>2</formula>
    </cfRule>
    <cfRule type="cellIs" dxfId="897" priority="524" stopIfTrue="1" operator="between">
      <formula>2.01</formula>
      <formula>5</formula>
    </cfRule>
  </conditionalFormatting>
  <conditionalFormatting sqref="E10:E11">
    <cfRule type="cellIs" dxfId="896" priority="511" stopIfTrue="1" operator="between">
      <formula>2.01</formula>
      <formula>25</formula>
    </cfRule>
    <cfRule type="cellIs" dxfId="895" priority="512" stopIfTrue="1" operator="between">
      <formula>25.01</formula>
      <formula>38</formula>
    </cfRule>
    <cfRule type="cellIs" dxfId="894" priority="513" stopIfTrue="1" operator="between">
      <formula>38.01</formula>
      <formula>50</formula>
    </cfRule>
  </conditionalFormatting>
  <conditionalFormatting sqref="N4">
    <cfRule type="cellIs" dxfId="893" priority="497" stopIfTrue="1" operator="between">
      <formula>0.032679739</formula>
      <formula>0.163398692</formula>
    </cfRule>
    <cfRule type="cellIs" dxfId="892" priority="498" stopIfTrue="1" operator="between">
      <formula>0.163398693</formula>
      <formula>0.326797385</formula>
    </cfRule>
    <cfRule type="cellIs" dxfId="891" priority="499" stopIfTrue="1" operator="between">
      <formula>0.326797386</formula>
      <formula>0.653594771</formula>
    </cfRule>
  </conditionalFormatting>
  <conditionalFormatting sqref="N5">
    <cfRule type="cellIs" dxfId="890" priority="500" stopIfTrue="1" operator="between">
      <formula>0.0501</formula>
      <formula>0.2</formula>
    </cfRule>
    <cfRule type="cellIs" dxfId="889" priority="501" stopIfTrue="1" operator="between">
      <formula>0.201</formula>
      <formula>0.5</formula>
    </cfRule>
    <cfRule type="cellIs" dxfId="888" priority="502" stopIfTrue="1" operator="between">
      <formula>0.501</formula>
      <formula>1</formula>
    </cfRule>
  </conditionalFormatting>
  <conditionalFormatting sqref="N6:N7">
    <cfRule type="cellIs" dxfId="887" priority="503" stopIfTrue="1" operator="between">
      <formula>10.01</formula>
      <formula>50</formula>
    </cfRule>
    <cfRule type="cellIs" dxfId="886" priority="504" stopIfTrue="1" operator="greaterThan">
      <formula>50</formula>
    </cfRule>
  </conditionalFormatting>
  <conditionalFormatting sqref="N8">
    <cfRule type="cellIs" dxfId="885" priority="505" stopIfTrue="1" operator="between">
      <formula>0.101</formula>
      <formula>0.5</formula>
    </cfRule>
    <cfRule type="cellIs" dxfId="884" priority="506" stopIfTrue="1" operator="between">
      <formula>0.501</formula>
      <formula>2</formula>
    </cfRule>
    <cfRule type="cellIs" dxfId="883" priority="507" stopIfTrue="1" operator="between">
      <formula>2.01</formula>
      <formula>5</formula>
    </cfRule>
  </conditionalFormatting>
  <conditionalFormatting sqref="N10:N11">
    <cfRule type="cellIs" dxfId="882" priority="494" stopIfTrue="1" operator="between">
      <formula>2.01</formula>
      <formula>25</formula>
    </cfRule>
    <cfRule type="cellIs" dxfId="881" priority="495" stopIfTrue="1" operator="between">
      <formula>25.01</formula>
      <formula>38</formula>
    </cfRule>
    <cfRule type="cellIs" dxfId="880" priority="496" stopIfTrue="1" operator="between">
      <formula>38.01</formula>
      <formula>50</formula>
    </cfRule>
  </conditionalFormatting>
  <conditionalFormatting sqref="R12">
    <cfRule type="cellIs" dxfId="879" priority="485" stopIfTrue="1" operator="between">
      <formula>1.01</formula>
      <formula>2</formula>
    </cfRule>
    <cfRule type="cellIs" dxfId="878" priority="486" stopIfTrue="1" operator="between">
      <formula>2.01</formula>
      <formula>4</formula>
    </cfRule>
    <cfRule type="cellIs" dxfId="877" priority="487" stopIfTrue="1" operator="between">
      <formula>4.01</formula>
      <formula>10</formula>
    </cfRule>
  </conditionalFormatting>
  <conditionalFormatting sqref="R10:R11">
    <cfRule type="cellIs" dxfId="876" priority="488" stopIfTrue="1" operator="between">
      <formula>2.01</formula>
      <formula>25</formula>
    </cfRule>
    <cfRule type="cellIs" dxfId="875" priority="489" stopIfTrue="1" operator="between">
      <formula>25.01</formula>
      <formula>38</formula>
    </cfRule>
    <cfRule type="cellIs" dxfId="874" priority="490" stopIfTrue="1" operator="between">
      <formula>38.01</formula>
      <formula>50</formula>
    </cfRule>
  </conditionalFormatting>
  <conditionalFormatting sqref="R5">
    <cfRule type="cellIs" dxfId="873" priority="477" stopIfTrue="1" operator="between">
      <formula>0.0501</formula>
      <formula>0.2</formula>
    </cfRule>
    <cfRule type="cellIs" dxfId="872" priority="478" stopIfTrue="1" operator="between">
      <formula>0.201</formula>
      <formula>0.5</formula>
    </cfRule>
    <cfRule type="cellIs" dxfId="871" priority="479" stopIfTrue="1" operator="between">
      <formula>0.501</formula>
      <formula>1</formula>
    </cfRule>
  </conditionalFormatting>
  <conditionalFormatting sqref="R6:R7">
    <cfRule type="cellIs" dxfId="870" priority="480" stopIfTrue="1" operator="between">
      <formula>10.01</formula>
      <formula>50</formula>
    </cfRule>
    <cfRule type="cellIs" dxfId="869" priority="481" stopIfTrue="1" operator="greaterThan">
      <formula>50</formula>
    </cfRule>
  </conditionalFormatting>
  <conditionalFormatting sqref="R8:R9">
    <cfRule type="cellIs" dxfId="868" priority="482" stopIfTrue="1" operator="between">
      <formula>0.101</formula>
      <formula>0.5</formula>
    </cfRule>
    <cfRule type="cellIs" dxfId="867" priority="483" stopIfTrue="1" operator="between">
      <formula>0.501</formula>
      <formula>2</formula>
    </cfRule>
    <cfRule type="cellIs" dxfId="866" priority="484" stopIfTrue="1" operator="between">
      <formula>2.01</formula>
      <formula>5</formula>
    </cfRule>
  </conditionalFormatting>
  <conditionalFormatting sqref="AF12:AI12">
    <cfRule type="cellIs" dxfId="865" priority="451" stopIfTrue="1" operator="between">
      <formula>1.01</formula>
      <formula>2</formula>
    </cfRule>
    <cfRule type="cellIs" dxfId="864" priority="452" stopIfTrue="1" operator="between">
      <formula>2.01</formula>
      <formula>4</formula>
    </cfRule>
    <cfRule type="cellIs" dxfId="863" priority="453" stopIfTrue="1" operator="between">
      <formula>4.01</formula>
      <formula>10</formula>
    </cfRule>
  </conditionalFormatting>
  <conditionalFormatting sqref="AF10:AI11">
    <cfRule type="cellIs" dxfId="862" priority="454" stopIfTrue="1" operator="between">
      <formula>2.01</formula>
      <formula>25</formula>
    </cfRule>
    <cfRule type="cellIs" dxfId="861" priority="455" stopIfTrue="1" operator="between">
      <formula>25.01</formula>
      <formula>38</formula>
    </cfRule>
    <cfRule type="cellIs" dxfId="860" priority="456" stopIfTrue="1" operator="between">
      <formula>38.01</formula>
      <formula>50</formula>
    </cfRule>
  </conditionalFormatting>
  <conditionalFormatting sqref="AF4:AI4">
    <cfRule type="cellIs" dxfId="859" priority="440" stopIfTrue="1" operator="between">
      <formula>0.032679739</formula>
      <formula>0.163398692</formula>
    </cfRule>
    <cfRule type="cellIs" dxfId="858" priority="441" stopIfTrue="1" operator="between">
      <formula>0.163398693</formula>
      <formula>0.326797385</formula>
    </cfRule>
    <cfRule type="cellIs" dxfId="857" priority="442" stopIfTrue="1" operator="between">
      <formula>0.326797386</formula>
      <formula>0.653594771</formula>
    </cfRule>
  </conditionalFormatting>
  <conditionalFormatting sqref="AF5:AI5">
    <cfRule type="cellIs" dxfId="856" priority="443" stopIfTrue="1" operator="between">
      <formula>0.0501</formula>
      <formula>0.2</formula>
    </cfRule>
    <cfRule type="cellIs" dxfId="855" priority="444" stopIfTrue="1" operator="between">
      <formula>0.201</formula>
      <formula>0.5</formula>
    </cfRule>
    <cfRule type="cellIs" dxfId="854" priority="445" stopIfTrue="1" operator="between">
      <formula>0.501</formula>
      <formula>1</formula>
    </cfRule>
  </conditionalFormatting>
  <conditionalFormatting sqref="AF6:AI7">
    <cfRule type="cellIs" dxfId="853" priority="446" stopIfTrue="1" operator="between">
      <formula>10.01</formula>
      <formula>50</formula>
    </cfRule>
    <cfRule type="cellIs" dxfId="852" priority="447" stopIfTrue="1" operator="greaterThan">
      <formula>50</formula>
    </cfRule>
  </conditionalFormatting>
  <conditionalFormatting sqref="AF8:AI9">
    <cfRule type="cellIs" dxfId="851" priority="448" stopIfTrue="1" operator="between">
      <formula>0.101</formula>
      <formula>0.5</formula>
    </cfRule>
    <cfRule type="cellIs" dxfId="850" priority="449" stopIfTrue="1" operator="between">
      <formula>0.501</formula>
      <formula>2</formula>
    </cfRule>
    <cfRule type="cellIs" dxfId="849" priority="450" stopIfTrue="1" operator="between">
      <formula>2.01</formula>
      <formula>5</formula>
    </cfRule>
  </conditionalFormatting>
  <conditionalFormatting sqref="AC12">
    <cfRule type="cellIs" dxfId="848" priority="468" stopIfTrue="1" operator="between">
      <formula>1.01</formula>
      <formula>2</formula>
    </cfRule>
    <cfRule type="cellIs" dxfId="847" priority="469" stopIfTrue="1" operator="between">
      <formula>2.01</formula>
      <formula>4</formula>
    </cfRule>
    <cfRule type="cellIs" dxfId="846" priority="470" stopIfTrue="1" operator="between">
      <formula>4.01</formula>
      <formula>10</formula>
    </cfRule>
  </conditionalFormatting>
  <conditionalFormatting sqref="AC10:AC11">
    <cfRule type="cellIs" dxfId="845" priority="471" stopIfTrue="1" operator="between">
      <formula>2.01</formula>
      <formula>25</formula>
    </cfRule>
    <cfRule type="cellIs" dxfId="844" priority="472" stopIfTrue="1" operator="between">
      <formula>25.01</formula>
      <formula>38</formula>
    </cfRule>
    <cfRule type="cellIs" dxfId="843" priority="473" stopIfTrue="1" operator="between">
      <formula>38.01</formula>
      <formula>50</formula>
    </cfRule>
  </conditionalFormatting>
  <conditionalFormatting sqref="AC4">
    <cfRule type="cellIs" dxfId="842" priority="457" stopIfTrue="1" operator="between">
      <formula>0.032679739</formula>
      <formula>0.163398692</formula>
    </cfRule>
    <cfRule type="cellIs" dxfId="841" priority="458" stopIfTrue="1" operator="between">
      <formula>0.163398693</formula>
      <formula>0.326797385</formula>
    </cfRule>
    <cfRule type="cellIs" dxfId="840" priority="459" stopIfTrue="1" operator="between">
      <formula>0.326797386</formula>
      <formula>0.653594771</formula>
    </cfRule>
  </conditionalFormatting>
  <conditionalFormatting sqref="AC5">
    <cfRule type="cellIs" dxfId="839" priority="460" stopIfTrue="1" operator="between">
      <formula>0.0501</formula>
      <formula>0.2</formula>
    </cfRule>
    <cfRule type="cellIs" dxfId="838" priority="461" stopIfTrue="1" operator="between">
      <formula>0.201</formula>
      <formula>0.5</formula>
    </cfRule>
    <cfRule type="cellIs" dxfId="837" priority="462" stopIfTrue="1" operator="between">
      <formula>0.501</formula>
      <formula>1</formula>
    </cfRule>
  </conditionalFormatting>
  <conditionalFormatting sqref="AC6:AC7">
    <cfRule type="cellIs" dxfId="836" priority="463" stopIfTrue="1" operator="between">
      <formula>10.01</formula>
      <formula>50</formula>
    </cfRule>
    <cfRule type="cellIs" dxfId="835" priority="464" stopIfTrue="1" operator="greaterThan">
      <formula>50</formula>
    </cfRule>
  </conditionalFormatting>
  <conditionalFormatting sqref="AC8:AC9">
    <cfRule type="cellIs" dxfId="834" priority="465" stopIfTrue="1" operator="between">
      <formula>0.101</formula>
      <formula>0.5</formula>
    </cfRule>
    <cfRule type="cellIs" dxfId="833" priority="466" stopIfTrue="1" operator="between">
      <formula>0.501</formula>
      <formula>2</formula>
    </cfRule>
    <cfRule type="cellIs" dxfId="832" priority="467" stopIfTrue="1" operator="between">
      <formula>2.01</formula>
      <formula>5</formula>
    </cfRule>
  </conditionalFormatting>
  <conditionalFormatting sqref="U12">
    <cfRule type="cellIs" dxfId="831" priority="417" stopIfTrue="1" operator="between">
      <formula>1.01</formula>
      <formula>2</formula>
    </cfRule>
    <cfRule type="cellIs" dxfId="830" priority="418" stopIfTrue="1" operator="between">
      <formula>2.01</formula>
      <formula>4</formula>
    </cfRule>
    <cfRule type="cellIs" dxfId="829" priority="419" stopIfTrue="1" operator="between">
      <formula>4.01</formula>
      <formula>10</formula>
    </cfRule>
  </conditionalFormatting>
  <conditionalFormatting sqref="U10:U11">
    <cfRule type="cellIs" dxfId="828" priority="420" stopIfTrue="1" operator="between">
      <formula>2.01</formula>
      <formula>25</formula>
    </cfRule>
    <cfRule type="cellIs" dxfId="827" priority="421" stopIfTrue="1" operator="between">
      <formula>25.01</formula>
      <formula>38</formula>
    </cfRule>
    <cfRule type="cellIs" dxfId="826" priority="422" stopIfTrue="1" operator="between">
      <formula>38.01</formula>
      <formula>50</formula>
    </cfRule>
  </conditionalFormatting>
  <conditionalFormatting sqref="U4">
    <cfRule type="cellIs" dxfId="825" priority="406" stopIfTrue="1" operator="between">
      <formula>0.032679739</formula>
      <formula>0.163398692</formula>
    </cfRule>
    <cfRule type="cellIs" dxfId="824" priority="407" stopIfTrue="1" operator="between">
      <formula>0.163398693</formula>
      <formula>0.326797385</formula>
    </cfRule>
    <cfRule type="cellIs" dxfId="823" priority="408" stopIfTrue="1" operator="between">
      <formula>0.326797386</formula>
      <formula>0.653594771</formula>
    </cfRule>
  </conditionalFormatting>
  <conditionalFormatting sqref="U5">
    <cfRule type="cellIs" dxfId="822" priority="409" stopIfTrue="1" operator="between">
      <formula>0.0501</formula>
      <formula>0.2</formula>
    </cfRule>
    <cfRule type="cellIs" dxfId="821" priority="410" stopIfTrue="1" operator="between">
      <formula>0.201</formula>
      <formula>0.5</formula>
    </cfRule>
    <cfRule type="cellIs" dxfId="820" priority="411" stopIfTrue="1" operator="between">
      <formula>0.501</formula>
      <formula>1</formula>
    </cfRule>
  </conditionalFormatting>
  <conditionalFormatting sqref="U6:U7">
    <cfRule type="cellIs" dxfId="819" priority="412" stopIfTrue="1" operator="between">
      <formula>10.01</formula>
      <formula>50</formula>
    </cfRule>
    <cfRule type="cellIs" dxfId="818" priority="413" stopIfTrue="1" operator="greaterThan">
      <formula>50</formula>
    </cfRule>
  </conditionalFormatting>
  <conditionalFormatting sqref="U8:U9">
    <cfRule type="cellIs" dxfId="817" priority="414" stopIfTrue="1" operator="between">
      <formula>0.101</formula>
      <formula>0.5</formula>
    </cfRule>
    <cfRule type="cellIs" dxfId="816" priority="415" stopIfTrue="1" operator="between">
      <formula>0.501</formula>
      <formula>2</formula>
    </cfRule>
    <cfRule type="cellIs" dxfId="815" priority="416" stopIfTrue="1" operator="between">
      <formula>2.01</formula>
      <formula>5</formula>
    </cfRule>
  </conditionalFormatting>
  <conditionalFormatting sqref="AO12">
    <cfRule type="cellIs" dxfId="814" priority="383" stopIfTrue="1" operator="between">
      <formula>1.01</formula>
      <formula>2</formula>
    </cfRule>
    <cfRule type="cellIs" dxfId="813" priority="384" stopIfTrue="1" operator="between">
      <formula>2.01</formula>
      <formula>4</formula>
    </cfRule>
    <cfRule type="cellIs" dxfId="812" priority="385" stopIfTrue="1" operator="between">
      <formula>4.01</formula>
      <formula>10</formula>
    </cfRule>
  </conditionalFormatting>
  <conditionalFormatting sqref="AO10:AO11">
    <cfRule type="cellIs" dxfId="811" priority="386" stopIfTrue="1" operator="between">
      <formula>2.01</formula>
      <formula>25</formula>
    </cfRule>
    <cfRule type="cellIs" dxfId="810" priority="387" stopIfTrue="1" operator="between">
      <formula>25.01</formula>
      <formula>38</formula>
    </cfRule>
    <cfRule type="cellIs" dxfId="809" priority="388" stopIfTrue="1" operator="between">
      <formula>38.01</formula>
      <formula>50</formula>
    </cfRule>
  </conditionalFormatting>
  <conditionalFormatting sqref="AO4">
    <cfRule type="cellIs" dxfId="808" priority="372" stopIfTrue="1" operator="between">
      <formula>0.032679739</formula>
      <formula>0.163398692</formula>
    </cfRule>
    <cfRule type="cellIs" dxfId="807" priority="373" stopIfTrue="1" operator="between">
      <formula>0.163398693</formula>
      <formula>0.326797385</formula>
    </cfRule>
    <cfRule type="cellIs" dxfId="806" priority="374" stopIfTrue="1" operator="between">
      <formula>0.326797386</formula>
      <formula>0.653594771</formula>
    </cfRule>
  </conditionalFormatting>
  <conditionalFormatting sqref="AO5">
    <cfRule type="cellIs" dxfId="805" priority="375" stopIfTrue="1" operator="between">
      <formula>0.0501</formula>
      <formula>0.2</formula>
    </cfRule>
    <cfRule type="cellIs" dxfId="804" priority="376" stopIfTrue="1" operator="between">
      <formula>0.201</formula>
      <formula>0.5</formula>
    </cfRule>
    <cfRule type="cellIs" dxfId="803" priority="377" stopIfTrue="1" operator="between">
      <formula>0.501</formula>
      <formula>1</formula>
    </cfRule>
  </conditionalFormatting>
  <conditionalFormatting sqref="AO6:AO7">
    <cfRule type="cellIs" dxfId="802" priority="378" stopIfTrue="1" operator="between">
      <formula>10.01</formula>
      <formula>50</formula>
    </cfRule>
    <cfRule type="cellIs" dxfId="801" priority="379" stopIfTrue="1" operator="greaterThan">
      <formula>50</formula>
    </cfRule>
  </conditionalFormatting>
  <conditionalFormatting sqref="AO8:AO9">
    <cfRule type="cellIs" dxfId="800" priority="380" stopIfTrue="1" operator="between">
      <formula>0.101</formula>
      <formula>0.5</formula>
    </cfRule>
    <cfRule type="cellIs" dxfId="799" priority="381" stopIfTrue="1" operator="between">
      <formula>0.501</formula>
      <formula>2</formula>
    </cfRule>
    <cfRule type="cellIs" dxfId="798" priority="382" stopIfTrue="1" operator="between">
      <formula>2.01</formula>
      <formula>5</formula>
    </cfRule>
  </conditionalFormatting>
  <conditionalFormatting sqref="J12">
    <cfRule type="cellIs" dxfId="797" priority="423" stopIfTrue="1" operator="between">
      <formula>1.01</formula>
      <formula>2</formula>
    </cfRule>
    <cfRule type="cellIs" dxfId="796" priority="424" stopIfTrue="1" operator="between">
      <formula>2.01</formula>
      <formula>4</formula>
    </cfRule>
    <cfRule type="cellIs" dxfId="795" priority="425" stopIfTrue="1" operator="between">
      <formula>4.01</formula>
      <formula>10</formula>
    </cfRule>
  </conditionalFormatting>
  <conditionalFormatting sqref="J4">
    <cfRule type="cellIs" dxfId="794" priority="429" stopIfTrue="1" operator="between">
      <formula>0.032679739</formula>
      <formula>0.163398692</formula>
    </cfRule>
    <cfRule type="cellIs" dxfId="793" priority="430" stopIfTrue="1" operator="between">
      <formula>0.163398693</formula>
      <formula>0.326797385</formula>
    </cfRule>
    <cfRule type="cellIs" dxfId="792" priority="431" stopIfTrue="1" operator="between">
      <formula>0.326797386</formula>
      <formula>0.653594771</formula>
    </cfRule>
  </conditionalFormatting>
  <conditionalFormatting sqref="J5">
    <cfRule type="cellIs" dxfId="791" priority="432" stopIfTrue="1" operator="between">
      <formula>0.0501</formula>
      <formula>0.2</formula>
    </cfRule>
    <cfRule type="cellIs" dxfId="790" priority="433" stopIfTrue="1" operator="between">
      <formula>0.201</formula>
      <formula>0.5</formula>
    </cfRule>
    <cfRule type="cellIs" dxfId="789" priority="434" stopIfTrue="1" operator="between">
      <formula>0.501</formula>
      <formula>1</formula>
    </cfRule>
  </conditionalFormatting>
  <conditionalFormatting sqref="J6:J7">
    <cfRule type="cellIs" dxfId="788" priority="435" stopIfTrue="1" operator="between">
      <formula>10.01</formula>
      <formula>50</formula>
    </cfRule>
    <cfRule type="cellIs" dxfId="787" priority="436" stopIfTrue="1" operator="greaterThan">
      <formula>50</formula>
    </cfRule>
  </conditionalFormatting>
  <conditionalFormatting sqref="J8:J9">
    <cfRule type="cellIs" dxfId="786" priority="437" stopIfTrue="1" operator="between">
      <formula>0.101</formula>
      <formula>0.5</formula>
    </cfRule>
    <cfRule type="cellIs" dxfId="785" priority="438" stopIfTrue="1" operator="between">
      <formula>0.501</formula>
      <formula>2</formula>
    </cfRule>
    <cfRule type="cellIs" dxfId="784" priority="439" stopIfTrue="1" operator="between">
      <formula>2.01</formula>
      <formula>5</formula>
    </cfRule>
  </conditionalFormatting>
  <conditionalFormatting sqref="J10:J11">
    <cfRule type="cellIs" dxfId="783" priority="426" stopIfTrue="1" operator="between">
      <formula>2.01</formula>
      <formula>25</formula>
    </cfRule>
    <cfRule type="cellIs" dxfId="782" priority="427" stopIfTrue="1" operator="between">
      <formula>25.01</formula>
      <formula>38</formula>
    </cfRule>
    <cfRule type="cellIs" dxfId="781" priority="428" stopIfTrue="1" operator="between">
      <formula>38.01</formula>
      <formula>50</formula>
    </cfRule>
  </conditionalFormatting>
  <conditionalFormatting sqref="X12">
    <cfRule type="cellIs" dxfId="780" priority="400" stopIfTrue="1" operator="between">
      <formula>1.01</formula>
      <formula>2</formula>
    </cfRule>
    <cfRule type="cellIs" dxfId="779" priority="401" stopIfTrue="1" operator="between">
      <formula>2.01</formula>
      <formula>4</formula>
    </cfRule>
    <cfRule type="cellIs" dxfId="778" priority="402" stopIfTrue="1" operator="between">
      <formula>4.01</formula>
      <formula>10</formula>
    </cfRule>
  </conditionalFormatting>
  <conditionalFormatting sqref="X10:X11">
    <cfRule type="cellIs" dxfId="777" priority="403" stopIfTrue="1" operator="between">
      <formula>2.01</formula>
      <formula>25</formula>
    </cfRule>
    <cfRule type="cellIs" dxfId="776" priority="404" stopIfTrue="1" operator="between">
      <formula>25.01</formula>
      <formula>38</formula>
    </cfRule>
    <cfRule type="cellIs" dxfId="775" priority="405" stopIfTrue="1" operator="between">
      <formula>38.01</formula>
      <formula>50</formula>
    </cfRule>
  </conditionalFormatting>
  <conditionalFormatting sqref="X4">
    <cfRule type="cellIs" dxfId="774" priority="389" stopIfTrue="1" operator="between">
      <formula>0.032679739</formula>
      <formula>0.163398692</formula>
    </cfRule>
    <cfRule type="cellIs" dxfId="773" priority="390" stopIfTrue="1" operator="between">
      <formula>0.163398693</formula>
      <formula>0.326797385</formula>
    </cfRule>
    <cfRule type="cellIs" dxfId="772" priority="391" stopIfTrue="1" operator="between">
      <formula>0.326797386</formula>
      <formula>0.653594771</formula>
    </cfRule>
  </conditionalFormatting>
  <conditionalFormatting sqref="X5">
    <cfRule type="cellIs" dxfId="771" priority="392" stopIfTrue="1" operator="between">
      <formula>0.0501</formula>
      <formula>0.2</formula>
    </cfRule>
    <cfRule type="cellIs" dxfId="770" priority="393" stopIfTrue="1" operator="between">
      <formula>0.201</formula>
      <formula>0.5</formula>
    </cfRule>
    <cfRule type="cellIs" dxfId="769" priority="394" stopIfTrue="1" operator="between">
      <formula>0.501</formula>
      <formula>1</formula>
    </cfRule>
  </conditionalFormatting>
  <conditionalFormatting sqref="X6:X7">
    <cfRule type="cellIs" dxfId="768" priority="395" stopIfTrue="1" operator="between">
      <formula>10.01</formula>
      <formula>50</formula>
    </cfRule>
    <cfRule type="cellIs" dxfId="767" priority="396" stopIfTrue="1" operator="greaterThan">
      <formula>50</formula>
    </cfRule>
  </conditionalFormatting>
  <conditionalFormatting sqref="X8:X9">
    <cfRule type="cellIs" dxfId="766" priority="397" stopIfTrue="1" operator="between">
      <formula>0.101</formula>
      <formula>0.5</formula>
    </cfRule>
    <cfRule type="cellIs" dxfId="765" priority="398" stopIfTrue="1" operator="between">
      <formula>0.501</formula>
      <formula>2</formula>
    </cfRule>
    <cfRule type="cellIs" dxfId="764" priority="399" stopIfTrue="1" operator="between">
      <formula>2.01</formula>
      <formula>5</formula>
    </cfRule>
  </conditionalFormatting>
  <conditionalFormatting sqref="D12">
    <cfRule type="cellIs" dxfId="763" priority="366" stopIfTrue="1" operator="between">
      <formula>1.01</formula>
      <formula>2</formula>
    </cfRule>
    <cfRule type="cellIs" dxfId="762" priority="367" stopIfTrue="1" operator="between">
      <formula>2.01</formula>
      <formula>4</formula>
    </cfRule>
    <cfRule type="cellIs" dxfId="761" priority="368" stopIfTrue="1" operator="between">
      <formula>4.01</formula>
      <formula>10</formula>
    </cfRule>
  </conditionalFormatting>
  <conditionalFormatting sqref="D10:D11">
    <cfRule type="cellIs" dxfId="760" priority="369" stopIfTrue="1" operator="between">
      <formula>2.01</formula>
      <formula>25</formula>
    </cfRule>
    <cfRule type="cellIs" dxfId="759" priority="370" stopIfTrue="1" operator="between">
      <formula>25.01</formula>
      <formula>38</formula>
    </cfRule>
    <cfRule type="cellIs" dxfId="758" priority="371" stopIfTrue="1" operator="between">
      <formula>38.01</formula>
      <formula>50</formula>
    </cfRule>
  </conditionalFormatting>
  <conditionalFormatting sqref="D4">
    <cfRule type="cellIs" dxfId="757" priority="355" stopIfTrue="1" operator="between">
      <formula>0.032679739</formula>
      <formula>0.163398692</formula>
    </cfRule>
    <cfRule type="cellIs" dxfId="756" priority="356" stopIfTrue="1" operator="between">
      <formula>0.163398693</formula>
      <formula>0.326797385</formula>
    </cfRule>
    <cfRule type="cellIs" dxfId="755" priority="357" stopIfTrue="1" operator="between">
      <formula>0.326797386</formula>
      <formula>0.653594771</formula>
    </cfRule>
  </conditionalFormatting>
  <conditionalFormatting sqref="D5">
    <cfRule type="cellIs" dxfId="754" priority="358" stopIfTrue="1" operator="between">
      <formula>0.0501</formula>
      <formula>0.2</formula>
    </cfRule>
    <cfRule type="cellIs" dxfId="753" priority="359" stopIfTrue="1" operator="between">
      <formula>0.201</formula>
      <formula>0.5</formula>
    </cfRule>
    <cfRule type="cellIs" dxfId="752" priority="360" stopIfTrue="1" operator="between">
      <formula>0.501</formula>
      <formula>1</formula>
    </cfRule>
  </conditionalFormatting>
  <conditionalFormatting sqref="D6:D7">
    <cfRule type="cellIs" dxfId="751" priority="361" stopIfTrue="1" operator="between">
      <formula>10.01</formula>
      <formula>50</formula>
    </cfRule>
    <cfRule type="cellIs" dxfId="750" priority="362" stopIfTrue="1" operator="greaterThan">
      <formula>50</formula>
    </cfRule>
  </conditionalFormatting>
  <conditionalFormatting sqref="D8:D9">
    <cfRule type="cellIs" dxfId="749" priority="363" stopIfTrue="1" operator="between">
      <formula>0.101</formula>
      <formula>0.5</formula>
    </cfRule>
    <cfRule type="cellIs" dxfId="748" priority="364" stopIfTrue="1" operator="between">
      <formula>0.501</formula>
      <formula>2</formula>
    </cfRule>
    <cfRule type="cellIs" dxfId="747" priority="365" stopIfTrue="1" operator="between">
      <formula>2.01</formula>
      <formula>5</formula>
    </cfRule>
  </conditionalFormatting>
  <conditionalFormatting sqref="F12">
    <cfRule type="cellIs" dxfId="746" priority="349" stopIfTrue="1" operator="between">
      <formula>1.01</formula>
      <formula>2</formula>
    </cfRule>
    <cfRule type="cellIs" dxfId="745" priority="350" stopIfTrue="1" operator="between">
      <formula>2.01</formula>
      <formula>4</formula>
    </cfRule>
    <cfRule type="cellIs" dxfId="744" priority="351" stopIfTrue="1" operator="between">
      <formula>4.01</formula>
      <formula>10</formula>
    </cfRule>
  </conditionalFormatting>
  <conditionalFormatting sqref="F10:F11">
    <cfRule type="cellIs" dxfId="743" priority="352" stopIfTrue="1" operator="between">
      <formula>2.01</formula>
      <formula>25</formula>
    </cfRule>
    <cfRule type="cellIs" dxfId="742" priority="353" stopIfTrue="1" operator="between">
      <formula>25.01</formula>
      <formula>38</formula>
    </cfRule>
    <cfRule type="cellIs" dxfId="741" priority="354" stopIfTrue="1" operator="between">
      <formula>38.01</formula>
      <formula>50</formula>
    </cfRule>
  </conditionalFormatting>
  <conditionalFormatting sqref="F4">
    <cfRule type="cellIs" dxfId="740" priority="338" stopIfTrue="1" operator="between">
      <formula>0.032679739</formula>
      <formula>0.163398692</formula>
    </cfRule>
    <cfRule type="cellIs" dxfId="739" priority="339" stopIfTrue="1" operator="between">
      <formula>0.163398693</formula>
      <formula>0.326797385</formula>
    </cfRule>
    <cfRule type="cellIs" dxfId="738" priority="340" stopIfTrue="1" operator="between">
      <formula>0.326797386</formula>
      <formula>0.653594771</formula>
    </cfRule>
  </conditionalFormatting>
  <conditionalFormatting sqref="F5">
    <cfRule type="cellIs" dxfId="737" priority="341" stopIfTrue="1" operator="between">
      <formula>0.0501</formula>
      <formula>0.2</formula>
    </cfRule>
    <cfRule type="cellIs" dxfId="736" priority="342" stopIfTrue="1" operator="between">
      <formula>0.201</formula>
      <formula>0.5</formula>
    </cfRule>
    <cfRule type="cellIs" dxfId="735" priority="343" stopIfTrue="1" operator="between">
      <formula>0.501</formula>
      <formula>1</formula>
    </cfRule>
  </conditionalFormatting>
  <conditionalFormatting sqref="F6:F7">
    <cfRule type="cellIs" dxfId="734" priority="344" stopIfTrue="1" operator="between">
      <formula>10.01</formula>
      <formula>50</formula>
    </cfRule>
    <cfRule type="cellIs" dxfId="733" priority="345" stopIfTrue="1" operator="greaterThan">
      <formula>50</formula>
    </cfRule>
  </conditionalFormatting>
  <conditionalFormatting sqref="F8:F9">
    <cfRule type="cellIs" dxfId="732" priority="346" stopIfTrue="1" operator="between">
      <formula>0.101</formula>
      <formula>0.5</formula>
    </cfRule>
    <cfRule type="cellIs" dxfId="731" priority="347" stopIfTrue="1" operator="between">
      <formula>0.501</formula>
      <formula>2</formula>
    </cfRule>
    <cfRule type="cellIs" dxfId="730" priority="348" stopIfTrue="1" operator="between">
      <formula>2.01</formula>
      <formula>5</formula>
    </cfRule>
  </conditionalFormatting>
  <conditionalFormatting sqref="H12">
    <cfRule type="cellIs" dxfId="729" priority="332" stopIfTrue="1" operator="between">
      <formula>1.01</formula>
      <formula>2</formula>
    </cfRule>
    <cfRule type="cellIs" dxfId="728" priority="333" stopIfTrue="1" operator="between">
      <formula>2.01</formula>
      <formula>4</formula>
    </cfRule>
    <cfRule type="cellIs" dxfId="727" priority="334" stopIfTrue="1" operator="between">
      <formula>4.01</formula>
      <formula>10</formula>
    </cfRule>
  </conditionalFormatting>
  <conditionalFormatting sqref="H10:H11">
    <cfRule type="cellIs" dxfId="726" priority="335" stopIfTrue="1" operator="between">
      <formula>2.01</formula>
      <formula>25</formula>
    </cfRule>
    <cfRule type="cellIs" dxfId="725" priority="336" stopIfTrue="1" operator="between">
      <formula>25.01</formula>
      <formula>38</formula>
    </cfRule>
    <cfRule type="cellIs" dxfId="724" priority="337" stopIfTrue="1" operator="between">
      <formula>38.01</formula>
      <formula>50</formula>
    </cfRule>
  </conditionalFormatting>
  <conditionalFormatting sqref="H4">
    <cfRule type="cellIs" dxfId="723" priority="321" stopIfTrue="1" operator="between">
      <formula>0.032679739</formula>
      <formula>0.163398692</formula>
    </cfRule>
    <cfRule type="cellIs" dxfId="722" priority="322" stopIfTrue="1" operator="between">
      <formula>0.163398693</formula>
      <formula>0.326797385</formula>
    </cfRule>
    <cfRule type="cellIs" dxfId="721" priority="323" stopIfTrue="1" operator="between">
      <formula>0.326797386</formula>
      <formula>0.653594771</formula>
    </cfRule>
  </conditionalFormatting>
  <conditionalFormatting sqref="H5">
    <cfRule type="cellIs" dxfId="720" priority="324" stopIfTrue="1" operator="between">
      <formula>0.0501</formula>
      <formula>0.2</formula>
    </cfRule>
    <cfRule type="cellIs" dxfId="719" priority="325" stopIfTrue="1" operator="between">
      <formula>0.201</formula>
      <formula>0.5</formula>
    </cfRule>
    <cfRule type="cellIs" dxfId="718" priority="326" stopIfTrue="1" operator="between">
      <formula>0.501</formula>
      <formula>1</formula>
    </cfRule>
  </conditionalFormatting>
  <conditionalFormatting sqref="H6:H7">
    <cfRule type="cellIs" dxfId="717" priority="327" stopIfTrue="1" operator="between">
      <formula>10.01</formula>
      <formula>50</formula>
    </cfRule>
    <cfRule type="cellIs" dxfId="716" priority="328" stopIfTrue="1" operator="greaterThan">
      <formula>50</formula>
    </cfRule>
  </conditionalFormatting>
  <conditionalFormatting sqref="H8:H9">
    <cfRule type="cellIs" dxfId="715" priority="329" stopIfTrue="1" operator="between">
      <formula>0.101</formula>
      <formula>0.5</formula>
    </cfRule>
    <cfRule type="cellIs" dxfId="714" priority="330" stopIfTrue="1" operator="between">
      <formula>0.501</formula>
      <formula>2</formula>
    </cfRule>
    <cfRule type="cellIs" dxfId="713" priority="331" stopIfTrue="1" operator="between">
      <formula>2.01</formula>
      <formula>5</formula>
    </cfRule>
  </conditionalFormatting>
  <conditionalFormatting sqref="K12">
    <cfRule type="cellIs" dxfId="712" priority="315" stopIfTrue="1" operator="between">
      <formula>1.01</formula>
      <formula>2</formula>
    </cfRule>
    <cfRule type="cellIs" dxfId="711" priority="316" stopIfTrue="1" operator="between">
      <formula>2.01</formula>
      <formula>4</formula>
    </cfRule>
    <cfRule type="cellIs" dxfId="710" priority="317" stopIfTrue="1" operator="between">
      <formula>4.01</formula>
      <formula>10</formula>
    </cfRule>
  </conditionalFormatting>
  <conditionalFormatting sqref="K10:K11">
    <cfRule type="cellIs" dxfId="709" priority="318" stopIfTrue="1" operator="between">
      <formula>2.01</formula>
      <formula>25</formula>
    </cfRule>
    <cfRule type="cellIs" dxfId="708" priority="319" stopIfTrue="1" operator="between">
      <formula>25.01</formula>
      <formula>38</formula>
    </cfRule>
    <cfRule type="cellIs" dxfId="707" priority="320" stopIfTrue="1" operator="between">
      <formula>38.01</formula>
      <formula>50</formula>
    </cfRule>
  </conditionalFormatting>
  <conditionalFormatting sqref="K4">
    <cfRule type="cellIs" dxfId="706" priority="304" stopIfTrue="1" operator="between">
      <formula>0.032679739</formula>
      <formula>0.163398692</formula>
    </cfRule>
    <cfRule type="cellIs" dxfId="705" priority="305" stopIfTrue="1" operator="between">
      <formula>0.163398693</formula>
      <formula>0.326797385</formula>
    </cfRule>
    <cfRule type="cellIs" dxfId="704" priority="306" stopIfTrue="1" operator="between">
      <formula>0.326797386</formula>
      <formula>0.653594771</formula>
    </cfRule>
  </conditionalFormatting>
  <conditionalFormatting sqref="K5">
    <cfRule type="cellIs" dxfId="703" priority="307" stopIfTrue="1" operator="between">
      <formula>0.0501</formula>
      <formula>0.2</formula>
    </cfRule>
    <cfRule type="cellIs" dxfId="702" priority="308" stopIfTrue="1" operator="between">
      <formula>0.201</formula>
      <formula>0.5</formula>
    </cfRule>
    <cfRule type="cellIs" dxfId="701" priority="309" stopIfTrue="1" operator="between">
      <formula>0.501</formula>
      <formula>1</formula>
    </cfRule>
  </conditionalFormatting>
  <conditionalFormatting sqref="K6:K7">
    <cfRule type="cellIs" dxfId="700" priority="310" stopIfTrue="1" operator="between">
      <formula>10.01</formula>
      <formula>50</formula>
    </cfRule>
    <cfRule type="cellIs" dxfId="699" priority="311" stopIfTrue="1" operator="greaterThan">
      <formula>50</formula>
    </cfRule>
  </conditionalFormatting>
  <conditionalFormatting sqref="K8:K9">
    <cfRule type="cellIs" dxfId="698" priority="312" stopIfTrue="1" operator="between">
      <formula>0.101</formula>
      <formula>0.5</formula>
    </cfRule>
    <cfRule type="cellIs" dxfId="697" priority="313" stopIfTrue="1" operator="between">
      <formula>0.501</formula>
      <formula>2</formula>
    </cfRule>
    <cfRule type="cellIs" dxfId="696" priority="314" stopIfTrue="1" operator="between">
      <formula>2.01</formula>
      <formula>5</formula>
    </cfRule>
  </conditionalFormatting>
  <conditionalFormatting sqref="M12">
    <cfRule type="cellIs" dxfId="695" priority="298" stopIfTrue="1" operator="between">
      <formula>1.01</formula>
      <formula>2</formula>
    </cfRule>
    <cfRule type="cellIs" dxfId="694" priority="299" stopIfTrue="1" operator="between">
      <formula>2.01</formula>
      <formula>4</formula>
    </cfRule>
    <cfRule type="cellIs" dxfId="693" priority="300" stopIfTrue="1" operator="between">
      <formula>4.01</formula>
      <formula>10</formula>
    </cfRule>
  </conditionalFormatting>
  <conditionalFormatting sqref="M10:M11">
    <cfRule type="cellIs" dxfId="692" priority="301" stopIfTrue="1" operator="between">
      <formula>2.01</formula>
      <formula>25</formula>
    </cfRule>
    <cfRule type="cellIs" dxfId="691" priority="302" stopIfTrue="1" operator="between">
      <formula>25.01</formula>
      <formula>38</formula>
    </cfRule>
    <cfRule type="cellIs" dxfId="690" priority="303" stopIfTrue="1" operator="between">
      <formula>38.01</formula>
      <formula>50</formula>
    </cfRule>
  </conditionalFormatting>
  <conditionalFormatting sqref="M4">
    <cfRule type="cellIs" dxfId="689" priority="287" stopIfTrue="1" operator="between">
      <formula>0.032679739</formula>
      <formula>0.163398692</formula>
    </cfRule>
    <cfRule type="cellIs" dxfId="688" priority="288" stopIfTrue="1" operator="between">
      <formula>0.163398693</formula>
      <formula>0.326797385</formula>
    </cfRule>
    <cfRule type="cellIs" dxfId="687" priority="289" stopIfTrue="1" operator="between">
      <formula>0.326797386</formula>
      <formula>0.653594771</formula>
    </cfRule>
  </conditionalFormatting>
  <conditionalFormatting sqref="M5">
    <cfRule type="cellIs" dxfId="686" priority="290" stopIfTrue="1" operator="between">
      <formula>0.0501</formula>
      <formula>0.2</formula>
    </cfRule>
    <cfRule type="cellIs" dxfId="685" priority="291" stopIfTrue="1" operator="between">
      <formula>0.201</formula>
      <formula>0.5</formula>
    </cfRule>
    <cfRule type="cellIs" dxfId="684" priority="292" stopIfTrue="1" operator="between">
      <formula>0.501</formula>
      <formula>1</formula>
    </cfRule>
  </conditionalFormatting>
  <conditionalFormatting sqref="M6:M7">
    <cfRule type="cellIs" dxfId="683" priority="293" stopIfTrue="1" operator="between">
      <formula>10.01</formula>
      <formula>50</formula>
    </cfRule>
    <cfRule type="cellIs" dxfId="682" priority="294" stopIfTrue="1" operator="greaterThan">
      <formula>50</formula>
    </cfRule>
  </conditionalFormatting>
  <conditionalFormatting sqref="M8:M9">
    <cfRule type="cellIs" dxfId="681" priority="295" stopIfTrue="1" operator="between">
      <formula>0.101</formula>
      <formula>0.5</formula>
    </cfRule>
    <cfRule type="cellIs" dxfId="680" priority="296" stopIfTrue="1" operator="between">
      <formula>0.501</formula>
      <formula>2</formula>
    </cfRule>
    <cfRule type="cellIs" dxfId="679" priority="297" stopIfTrue="1" operator="between">
      <formula>2.01</formula>
      <formula>5</formula>
    </cfRule>
  </conditionalFormatting>
  <conditionalFormatting sqref="O12">
    <cfRule type="cellIs" dxfId="678" priority="281" stopIfTrue="1" operator="between">
      <formula>1.01</formula>
      <formula>2</formula>
    </cfRule>
    <cfRule type="cellIs" dxfId="677" priority="282" stopIfTrue="1" operator="between">
      <formula>2.01</formula>
      <formula>4</formula>
    </cfRule>
    <cfRule type="cellIs" dxfId="676" priority="283" stopIfTrue="1" operator="between">
      <formula>4.01</formula>
      <formula>10</formula>
    </cfRule>
  </conditionalFormatting>
  <conditionalFormatting sqref="O10:O11">
    <cfRule type="cellIs" dxfId="675" priority="284" stopIfTrue="1" operator="between">
      <formula>2.01</formula>
      <formula>25</formula>
    </cfRule>
    <cfRule type="cellIs" dxfId="674" priority="285" stopIfTrue="1" operator="between">
      <formula>25.01</formula>
      <formula>38</formula>
    </cfRule>
    <cfRule type="cellIs" dxfId="673" priority="286" stopIfTrue="1" operator="between">
      <formula>38.01</formula>
      <formula>50</formula>
    </cfRule>
  </conditionalFormatting>
  <conditionalFormatting sqref="O4">
    <cfRule type="cellIs" dxfId="672" priority="270" stopIfTrue="1" operator="between">
      <formula>0.032679739</formula>
      <formula>0.163398692</formula>
    </cfRule>
    <cfRule type="cellIs" dxfId="671" priority="271" stopIfTrue="1" operator="between">
      <formula>0.163398693</formula>
      <formula>0.326797385</formula>
    </cfRule>
    <cfRule type="cellIs" dxfId="670" priority="272" stopIfTrue="1" operator="between">
      <formula>0.326797386</formula>
      <formula>0.653594771</formula>
    </cfRule>
  </conditionalFormatting>
  <conditionalFormatting sqref="O5">
    <cfRule type="cellIs" dxfId="669" priority="273" stopIfTrue="1" operator="between">
      <formula>0.0501</formula>
      <formula>0.2</formula>
    </cfRule>
    <cfRule type="cellIs" dxfId="668" priority="274" stopIfTrue="1" operator="between">
      <formula>0.201</formula>
      <formula>0.5</formula>
    </cfRule>
    <cfRule type="cellIs" dxfId="667" priority="275" stopIfTrue="1" operator="between">
      <formula>0.501</formula>
      <formula>1</formula>
    </cfRule>
  </conditionalFormatting>
  <conditionalFormatting sqref="O6:O7">
    <cfRule type="cellIs" dxfId="666" priority="276" stopIfTrue="1" operator="between">
      <formula>10.01</formula>
      <formula>50</formula>
    </cfRule>
    <cfRule type="cellIs" dxfId="665" priority="277" stopIfTrue="1" operator="greaterThan">
      <formula>50</formula>
    </cfRule>
  </conditionalFormatting>
  <conditionalFormatting sqref="O8:O9">
    <cfRule type="cellIs" dxfId="664" priority="278" stopIfTrue="1" operator="between">
      <formula>0.101</formula>
      <formula>0.5</formula>
    </cfRule>
    <cfRule type="cellIs" dxfId="663" priority="279" stopIfTrue="1" operator="between">
      <formula>0.501</formula>
      <formula>2</formula>
    </cfRule>
    <cfRule type="cellIs" dxfId="662" priority="280" stopIfTrue="1" operator="between">
      <formula>2.01</formula>
      <formula>5</formula>
    </cfRule>
  </conditionalFormatting>
  <conditionalFormatting sqref="Q4">
    <cfRule type="cellIs" dxfId="661" priority="253" stopIfTrue="1" operator="between">
      <formula>0.032679739</formula>
      <formula>0.163398692</formula>
    </cfRule>
    <cfRule type="cellIs" dxfId="660" priority="254" stopIfTrue="1" operator="between">
      <formula>0.163398693</formula>
      <formula>0.326797385</formula>
    </cfRule>
    <cfRule type="cellIs" dxfId="659" priority="255" stopIfTrue="1" operator="between">
      <formula>0.326797386</formula>
      <formula>0.653594771</formula>
    </cfRule>
  </conditionalFormatting>
  <conditionalFormatting sqref="Q12">
    <cfRule type="cellIs" dxfId="658" priority="264" stopIfTrue="1" operator="between">
      <formula>1.01</formula>
      <formula>2</formula>
    </cfRule>
    <cfRule type="cellIs" dxfId="657" priority="265" stopIfTrue="1" operator="between">
      <formula>2.01</formula>
      <formula>4</formula>
    </cfRule>
    <cfRule type="cellIs" dxfId="656" priority="266" stopIfTrue="1" operator="between">
      <formula>4.01</formula>
      <formula>10</formula>
    </cfRule>
  </conditionalFormatting>
  <conditionalFormatting sqref="Q10:Q11">
    <cfRule type="cellIs" dxfId="655" priority="267" stopIfTrue="1" operator="between">
      <formula>2.01</formula>
      <formula>25</formula>
    </cfRule>
    <cfRule type="cellIs" dxfId="654" priority="268" stopIfTrue="1" operator="between">
      <formula>25.01</formula>
      <formula>38</formula>
    </cfRule>
    <cfRule type="cellIs" dxfId="653" priority="269" stopIfTrue="1" operator="between">
      <formula>38.01</formula>
      <formula>50</formula>
    </cfRule>
  </conditionalFormatting>
  <conditionalFormatting sqref="Q5">
    <cfRule type="cellIs" dxfId="652" priority="256" stopIfTrue="1" operator="between">
      <formula>0.0501</formula>
      <formula>0.2</formula>
    </cfRule>
    <cfRule type="cellIs" dxfId="651" priority="257" stopIfTrue="1" operator="between">
      <formula>0.201</formula>
      <formula>0.5</formula>
    </cfRule>
    <cfRule type="cellIs" dxfId="650" priority="258" stopIfTrue="1" operator="between">
      <formula>0.501</formula>
      <formula>1</formula>
    </cfRule>
  </conditionalFormatting>
  <conditionalFormatting sqref="Q6:Q7">
    <cfRule type="cellIs" dxfId="649" priority="259" stopIfTrue="1" operator="between">
      <formula>10.01</formula>
      <formula>50</formula>
    </cfRule>
    <cfRule type="cellIs" dxfId="648" priority="260" stopIfTrue="1" operator="greaterThan">
      <formula>50</formula>
    </cfRule>
  </conditionalFormatting>
  <conditionalFormatting sqref="Q8:Q9">
    <cfRule type="cellIs" dxfId="647" priority="261" stopIfTrue="1" operator="between">
      <formula>0.101</formula>
      <formula>0.5</formula>
    </cfRule>
    <cfRule type="cellIs" dxfId="646" priority="262" stopIfTrue="1" operator="between">
      <formula>0.501</formula>
      <formula>2</formula>
    </cfRule>
    <cfRule type="cellIs" dxfId="645" priority="263" stopIfTrue="1" operator="between">
      <formula>2.01</formula>
      <formula>5</formula>
    </cfRule>
  </conditionalFormatting>
  <conditionalFormatting sqref="V12">
    <cfRule type="cellIs" dxfId="644" priority="230" stopIfTrue="1" operator="between">
      <formula>1.01</formula>
      <formula>2</formula>
    </cfRule>
    <cfRule type="cellIs" dxfId="643" priority="231" stopIfTrue="1" operator="between">
      <formula>2.01</formula>
      <formula>4</formula>
    </cfRule>
    <cfRule type="cellIs" dxfId="642" priority="232" stopIfTrue="1" operator="between">
      <formula>4.01</formula>
      <formula>10</formula>
    </cfRule>
  </conditionalFormatting>
  <conditionalFormatting sqref="V10:V11">
    <cfRule type="cellIs" dxfId="641" priority="233" stopIfTrue="1" operator="between">
      <formula>2.01</formula>
      <formula>25</formula>
    </cfRule>
    <cfRule type="cellIs" dxfId="640" priority="234" stopIfTrue="1" operator="between">
      <formula>25.01</formula>
      <formula>38</formula>
    </cfRule>
    <cfRule type="cellIs" dxfId="639" priority="235" stopIfTrue="1" operator="between">
      <formula>38.01</formula>
      <formula>50</formula>
    </cfRule>
  </conditionalFormatting>
  <conditionalFormatting sqref="V4">
    <cfRule type="cellIs" dxfId="638" priority="219" stopIfTrue="1" operator="between">
      <formula>0.032679739</formula>
      <formula>0.163398692</formula>
    </cfRule>
    <cfRule type="cellIs" dxfId="637" priority="220" stopIfTrue="1" operator="between">
      <formula>0.163398693</formula>
      <formula>0.326797385</formula>
    </cfRule>
    <cfRule type="cellIs" dxfId="636" priority="221" stopIfTrue="1" operator="between">
      <formula>0.326797386</formula>
      <formula>0.653594771</formula>
    </cfRule>
  </conditionalFormatting>
  <conditionalFormatting sqref="V5">
    <cfRule type="cellIs" dxfId="635" priority="222" stopIfTrue="1" operator="between">
      <formula>0.0501</formula>
      <formula>0.2</formula>
    </cfRule>
    <cfRule type="cellIs" dxfId="634" priority="223" stopIfTrue="1" operator="between">
      <formula>0.201</formula>
      <formula>0.5</formula>
    </cfRule>
    <cfRule type="cellIs" dxfId="633" priority="224" stopIfTrue="1" operator="between">
      <formula>0.501</formula>
      <formula>1</formula>
    </cfRule>
  </conditionalFormatting>
  <conditionalFormatting sqref="V6:V7">
    <cfRule type="cellIs" dxfId="632" priority="225" stopIfTrue="1" operator="between">
      <formula>10.01</formula>
      <formula>50</formula>
    </cfRule>
    <cfRule type="cellIs" dxfId="631" priority="226" stopIfTrue="1" operator="greaterThan">
      <formula>50</formula>
    </cfRule>
  </conditionalFormatting>
  <conditionalFormatting sqref="V8:V9">
    <cfRule type="cellIs" dxfId="630" priority="227" stopIfTrue="1" operator="between">
      <formula>0.101</formula>
      <formula>0.5</formula>
    </cfRule>
    <cfRule type="cellIs" dxfId="629" priority="228" stopIfTrue="1" operator="between">
      <formula>0.501</formula>
      <formula>2</formula>
    </cfRule>
    <cfRule type="cellIs" dxfId="628" priority="229" stopIfTrue="1" operator="between">
      <formula>2.01</formula>
      <formula>5</formula>
    </cfRule>
  </conditionalFormatting>
  <conditionalFormatting sqref="Y12">
    <cfRule type="cellIs" dxfId="627" priority="196" stopIfTrue="1" operator="between">
      <formula>1.01</formula>
      <formula>2</formula>
    </cfRule>
    <cfRule type="cellIs" dxfId="626" priority="197" stopIfTrue="1" operator="between">
      <formula>2.01</formula>
      <formula>4</formula>
    </cfRule>
    <cfRule type="cellIs" dxfId="625" priority="198" stopIfTrue="1" operator="between">
      <formula>4.01</formula>
      <formula>10</formula>
    </cfRule>
  </conditionalFormatting>
  <conditionalFormatting sqref="Y10:Y11">
    <cfRule type="cellIs" dxfId="624" priority="199" stopIfTrue="1" operator="between">
      <formula>2.01</formula>
      <formula>25</formula>
    </cfRule>
    <cfRule type="cellIs" dxfId="623" priority="200" stopIfTrue="1" operator="between">
      <formula>25.01</formula>
      <formula>38</formula>
    </cfRule>
    <cfRule type="cellIs" dxfId="622" priority="201" stopIfTrue="1" operator="between">
      <formula>38.01</formula>
      <formula>50</formula>
    </cfRule>
  </conditionalFormatting>
  <conditionalFormatting sqref="Y4">
    <cfRule type="cellIs" dxfId="621" priority="185" stopIfTrue="1" operator="between">
      <formula>0.032679739</formula>
      <formula>0.163398692</formula>
    </cfRule>
    <cfRule type="cellIs" dxfId="620" priority="186" stopIfTrue="1" operator="between">
      <formula>0.163398693</formula>
      <formula>0.326797385</formula>
    </cfRule>
    <cfRule type="cellIs" dxfId="619" priority="187" stopIfTrue="1" operator="between">
      <formula>0.326797386</formula>
      <formula>0.653594771</formula>
    </cfRule>
  </conditionalFormatting>
  <conditionalFormatting sqref="Y5">
    <cfRule type="cellIs" dxfId="618" priority="188" stopIfTrue="1" operator="between">
      <formula>0.0501</formula>
      <formula>0.2</formula>
    </cfRule>
    <cfRule type="cellIs" dxfId="617" priority="189" stopIfTrue="1" operator="between">
      <formula>0.201</formula>
      <formula>0.5</formula>
    </cfRule>
    <cfRule type="cellIs" dxfId="616" priority="190" stopIfTrue="1" operator="between">
      <formula>0.501</formula>
      <formula>1</formula>
    </cfRule>
  </conditionalFormatting>
  <conditionalFormatting sqref="Y6:Y7">
    <cfRule type="cellIs" dxfId="615" priority="191" stopIfTrue="1" operator="between">
      <formula>10.01</formula>
      <formula>50</formula>
    </cfRule>
    <cfRule type="cellIs" dxfId="614" priority="192" stopIfTrue="1" operator="greaterThan">
      <formula>50</formula>
    </cfRule>
  </conditionalFormatting>
  <conditionalFormatting sqref="Y8:Y9">
    <cfRule type="cellIs" dxfId="613" priority="193" stopIfTrue="1" operator="between">
      <formula>0.101</formula>
      <formula>0.5</formula>
    </cfRule>
    <cfRule type="cellIs" dxfId="612" priority="194" stopIfTrue="1" operator="between">
      <formula>0.501</formula>
      <formula>2</formula>
    </cfRule>
    <cfRule type="cellIs" dxfId="611" priority="195" stopIfTrue="1" operator="between">
      <formula>2.01</formula>
      <formula>5</formula>
    </cfRule>
  </conditionalFormatting>
  <conditionalFormatting sqref="AA12">
    <cfRule type="cellIs" dxfId="610" priority="179" stopIfTrue="1" operator="between">
      <formula>1.01</formula>
      <formula>2</formula>
    </cfRule>
    <cfRule type="cellIs" dxfId="609" priority="180" stopIfTrue="1" operator="between">
      <formula>2.01</formula>
      <formula>4</formula>
    </cfRule>
    <cfRule type="cellIs" dxfId="608" priority="181" stopIfTrue="1" operator="between">
      <formula>4.01</formula>
      <formula>10</formula>
    </cfRule>
  </conditionalFormatting>
  <conditionalFormatting sqref="AA10:AA11">
    <cfRule type="cellIs" dxfId="607" priority="182" stopIfTrue="1" operator="between">
      <formula>2.01</formula>
      <formula>25</formula>
    </cfRule>
    <cfRule type="cellIs" dxfId="606" priority="183" stopIfTrue="1" operator="between">
      <formula>25.01</formula>
      <formula>38</formula>
    </cfRule>
    <cfRule type="cellIs" dxfId="605" priority="184" stopIfTrue="1" operator="between">
      <formula>38.01</formula>
      <formula>50</formula>
    </cfRule>
  </conditionalFormatting>
  <conditionalFormatting sqref="AA4">
    <cfRule type="cellIs" dxfId="604" priority="168" stopIfTrue="1" operator="between">
      <formula>0.032679739</formula>
      <formula>0.163398692</formula>
    </cfRule>
    <cfRule type="cellIs" dxfId="603" priority="169" stopIfTrue="1" operator="between">
      <formula>0.163398693</formula>
      <formula>0.326797385</formula>
    </cfRule>
    <cfRule type="cellIs" dxfId="602" priority="170" stopIfTrue="1" operator="between">
      <formula>0.326797386</formula>
      <formula>0.653594771</formula>
    </cfRule>
  </conditionalFormatting>
  <conditionalFormatting sqref="AA5">
    <cfRule type="cellIs" dxfId="601" priority="171" stopIfTrue="1" operator="between">
      <formula>0.0501</formula>
      <formula>0.2</formula>
    </cfRule>
    <cfRule type="cellIs" dxfId="600" priority="172" stopIfTrue="1" operator="between">
      <formula>0.201</formula>
      <formula>0.5</formula>
    </cfRule>
    <cfRule type="cellIs" dxfId="599" priority="173" stopIfTrue="1" operator="between">
      <formula>0.501</formula>
      <formula>1</formula>
    </cfRule>
  </conditionalFormatting>
  <conditionalFormatting sqref="AA6:AA7">
    <cfRule type="cellIs" dxfId="598" priority="174" stopIfTrue="1" operator="between">
      <formula>10.01</formula>
      <formula>50</formula>
    </cfRule>
    <cfRule type="cellIs" dxfId="597" priority="175" stopIfTrue="1" operator="greaterThan">
      <formula>50</formula>
    </cfRule>
  </conditionalFormatting>
  <conditionalFormatting sqref="AA8:AA9">
    <cfRule type="cellIs" dxfId="596" priority="176" stopIfTrue="1" operator="between">
      <formula>0.101</formula>
      <formula>0.5</formula>
    </cfRule>
    <cfRule type="cellIs" dxfId="595" priority="177" stopIfTrue="1" operator="between">
      <formula>0.501</formula>
      <formula>2</formula>
    </cfRule>
    <cfRule type="cellIs" dxfId="594" priority="178" stopIfTrue="1" operator="between">
      <formula>2.01</formula>
      <formula>5</formula>
    </cfRule>
  </conditionalFormatting>
  <conditionalFormatting sqref="AL12">
    <cfRule type="cellIs" dxfId="593" priority="162" stopIfTrue="1" operator="between">
      <formula>1.01</formula>
      <formula>2</formula>
    </cfRule>
    <cfRule type="cellIs" dxfId="592" priority="163" stopIfTrue="1" operator="between">
      <formula>2.01</formula>
      <formula>4</formula>
    </cfRule>
    <cfRule type="cellIs" dxfId="591" priority="164" stopIfTrue="1" operator="between">
      <formula>4.01</formula>
      <formula>10</formula>
    </cfRule>
  </conditionalFormatting>
  <conditionalFormatting sqref="AL10:AL11">
    <cfRule type="cellIs" dxfId="590" priority="165" stopIfTrue="1" operator="between">
      <formula>2.01</formula>
      <formula>25</formula>
    </cfRule>
    <cfRule type="cellIs" dxfId="589" priority="166" stopIfTrue="1" operator="between">
      <formula>25.01</formula>
      <formula>38</formula>
    </cfRule>
    <cfRule type="cellIs" dxfId="588" priority="167" stopIfTrue="1" operator="between">
      <formula>38.01</formula>
      <formula>50</formula>
    </cfRule>
  </conditionalFormatting>
  <conditionalFormatting sqref="AL4">
    <cfRule type="cellIs" dxfId="587" priority="151" stopIfTrue="1" operator="between">
      <formula>0.032679739</formula>
      <formula>0.163398692</formula>
    </cfRule>
    <cfRule type="cellIs" dxfId="586" priority="152" stopIfTrue="1" operator="between">
      <formula>0.163398693</formula>
      <formula>0.326797385</formula>
    </cfRule>
    <cfRule type="cellIs" dxfId="585" priority="153" stopIfTrue="1" operator="between">
      <formula>0.326797386</formula>
      <formula>0.653594771</formula>
    </cfRule>
  </conditionalFormatting>
  <conditionalFormatting sqref="AL5">
    <cfRule type="cellIs" dxfId="584" priority="154" stopIfTrue="1" operator="between">
      <formula>0.0501</formula>
      <formula>0.2</formula>
    </cfRule>
    <cfRule type="cellIs" dxfId="583" priority="155" stopIfTrue="1" operator="between">
      <formula>0.201</formula>
      <formula>0.5</formula>
    </cfRule>
    <cfRule type="cellIs" dxfId="582" priority="156" stopIfTrue="1" operator="between">
      <formula>0.501</formula>
      <formula>1</formula>
    </cfRule>
  </conditionalFormatting>
  <conditionalFormatting sqref="AL6:AL7">
    <cfRule type="cellIs" dxfId="581" priority="157" stopIfTrue="1" operator="between">
      <formula>10.01</formula>
      <formula>50</formula>
    </cfRule>
    <cfRule type="cellIs" dxfId="580" priority="158" stopIfTrue="1" operator="greaterThan">
      <formula>50</formula>
    </cfRule>
  </conditionalFormatting>
  <conditionalFormatting sqref="AL8:AL9">
    <cfRule type="cellIs" dxfId="579" priority="159" stopIfTrue="1" operator="between">
      <formula>0.101</formula>
      <formula>0.5</formula>
    </cfRule>
    <cfRule type="cellIs" dxfId="578" priority="160" stopIfTrue="1" operator="between">
      <formula>0.501</formula>
      <formula>2</formula>
    </cfRule>
    <cfRule type="cellIs" dxfId="577" priority="161" stopIfTrue="1" operator="between">
      <formula>2.01</formula>
      <formula>5</formula>
    </cfRule>
  </conditionalFormatting>
  <conditionalFormatting sqref="AN12">
    <cfRule type="cellIs" dxfId="576" priority="145" stopIfTrue="1" operator="between">
      <formula>1.01</formula>
      <formula>2</formula>
    </cfRule>
    <cfRule type="cellIs" dxfId="575" priority="146" stopIfTrue="1" operator="between">
      <formula>2.01</formula>
      <formula>4</formula>
    </cfRule>
    <cfRule type="cellIs" dxfId="574" priority="147" stopIfTrue="1" operator="between">
      <formula>4.01</formula>
      <formula>10</formula>
    </cfRule>
  </conditionalFormatting>
  <conditionalFormatting sqref="AN10:AN11">
    <cfRule type="cellIs" dxfId="573" priority="148" stopIfTrue="1" operator="between">
      <formula>2.01</formula>
      <formula>25</formula>
    </cfRule>
    <cfRule type="cellIs" dxfId="572" priority="149" stopIfTrue="1" operator="between">
      <formula>25.01</formula>
      <formula>38</formula>
    </cfRule>
    <cfRule type="cellIs" dxfId="571" priority="150" stopIfTrue="1" operator="between">
      <formula>38.01</formula>
      <formula>50</formula>
    </cfRule>
  </conditionalFormatting>
  <conditionalFormatting sqref="AN4">
    <cfRule type="cellIs" dxfId="570" priority="134" stopIfTrue="1" operator="between">
      <formula>0.032679739</formula>
      <formula>0.163398692</formula>
    </cfRule>
    <cfRule type="cellIs" dxfId="569" priority="135" stopIfTrue="1" operator="between">
      <formula>0.163398693</formula>
      <formula>0.326797385</formula>
    </cfRule>
    <cfRule type="cellIs" dxfId="568" priority="136" stopIfTrue="1" operator="between">
      <formula>0.326797386</formula>
      <formula>0.653594771</formula>
    </cfRule>
  </conditionalFormatting>
  <conditionalFormatting sqref="AN5">
    <cfRule type="cellIs" dxfId="567" priority="137" stopIfTrue="1" operator="between">
      <formula>0.0501</formula>
      <formula>0.2</formula>
    </cfRule>
    <cfRule type="cellIs" dxfId="566" priority="138" stopIfTrue="1" operator="between">
      <formula>0.201</formula>
      <formula>0.5</formula>
    </cfRule>
    <cfRule type="cellIs" dxfId="565" priority="139" stopIfTrue="1" operator="between">
      <formula>0.501</formula>
      <formula>1</formula>
    </cfRule>
  </conditionalFormatting>
  <conditionalFormatting sqref="AN6:AN7">
    <cfRule type="cellIs" dxfId="564" priority="140" stopIfTrue="1" operator="between">
      <formula>10.01</formula>
      <formula>50</formula>
    </cfRule>
    <cfRule type="cellIs" dxfId="563" priority="141" stopIfTrue="1" operator="greaterThan">
      <formula>50</formula>
    </cfRule>
  </conditionalFormatting>
  <conditionalFormatting sqref="AN8:AN9">
    <cfRule type="cellIs" dxfId="562" priority="142" stopIfTrue="1" operator="between">
      <formula>0.101</formula>
      <formula>0.5</formula>
    </cfRule>
    <cfRule type="cellIs" dxfId="561" priority="143" stopIfTrue="1" operator="between">
      <formula>0.501</formula>
      <formula>2</formula>
    </cfRule>
    <cfRule type="cellIs" dxfId="560" priority="144" stopIfTrue="1" operator="between">
      <formula>2.01</formula>
      <formula>5</formula>
    </cfRule>
  </conditionalFormatting>
  <conditionalFormatting sqref="AP12">
    <cfRule type="cellIs" dxfId="559" priority="128" stopIfTrue="1" operator="between">
      <formula>1.01</formula>
      <formula>2</formula>
    </cfRule>
    <cfRule type="cellIs" dxfId="558" priority="129" stopIfTrue="1" operator="between">
      <formula>2.01</formula>
      <formula>4</formula>
    </cfRule>
    <cfRule type="cellIs" dxfId="557" priority="130" stopIfTrue="1" operator="between">
      <formula>4.01</formula>
      <formula>10</formula>
    </cfRule>
  </conditionalFormatting>
  <conditionalFormatting sqref="AP10:AP11">
    <cfRule type="cellIs" dxfId="556" priority="131" stopIfTrue="1" operator="between">
      <formula>2.01</formula>
      <formula>25</formula>
    </cfRule>
    <cfRule type="cellIs" dxfId="555" priority="132" stopIfTrue="1" operator="between">
      <formula>25.01</formula>
      <formula>38</formula>
    </cfRule>
    <cfRule type="cellIs" dxfId="554" priority="133" stopIfTrue="1" operator="between">
      <formula>38.01</formula>
      <formula>50</formula>
    </cfRule>
  </conditionalFormatting>
  <conditionalFormatting sqref="AP4">
    <cfRule type="cellIs" dxfId="553" priority="117" stopIfTrue="1" operator="between">
      <formula>0.032679739</formula>
      <formula>0.163398692</formula>
    </cfRule>
    <cfRule type="cellIs" dxfId="552" priority="118" stopIfTrue="1" operator="between">
      <formula>0.163398693</formula>
      <formula>0.326797385</formula>
    </cfRule>
    <cfRule type="cellIs" dxfId="551" priority="119" stopIfTrue="1" operator="between">
      <formula>0.326797386</formula>
      <formula>0.653594771</formula>
    </cfRule>
  </conditionalFormatting>
  <conditionalFormatting sqref="AP5">
    <cfRule type="cellIs" dxfId="550" priority="120" stopIfTrue="1" operator="between">
      <formula>0.0501</formula>
      <formula>0.2</formula>
    </cfRule>
    <cfRule type="cellIs" dxfId="549" priority="121" stopIfTrue="1" operator="between">
      <formula>0.201</formula>
      <formula>0.5</formula>
    </cfRule>
    <cfRule type="cellIs" dxfId="548" priority="122" stopIfTrue="1" operator="between">
      <formula>0.501</formula>
      <formula>1</formula>
    </cfRule>
  </conditionalFormatting>
  <conditionalFormatting sqref="AP6:AP7">
    <cfRule type="cellIs" dxfId="547" priority="123" stopIfTrue="1" operator="between">
      <formula>10.01</formula>
      <formula>50</formula>
    </cfRule>
    <cfRule type="cellIs" dxfId="546" priority="124" stopIfTrue="1" operator="greaterThan">
      <formula>50</formula>
    </cfRule>
  </conditionalFormatting>
  <conditionalFormatting sqref="AP8:AP9">
    <cfRule type="cellIs" dxfId="545" priority="125" stopIfTrue="1" operator="between">
      <formula>0.101</formula>
      <formula>0.5</formula>
    </cfRule>
    <cfRule type="cellIs" dxfId="544" priority="126" stopIfTrue="1" operator="between">
      <formula>0.501</formula>
      <formula>2</formula>
    </cfRule>
    <cfRule type="cellIs" dxfId="543" priority="127" stopIfTrue="1" operator="between">
      <formula>2.01</formula>
      <formula>5</formula>
    </cfRule>
  </conditionalFormatting>
  <conditionalFormatting sqref="AQ12">
    <cfRule type="cellIs" dxfId="542" priority="114" stopIfTrue="1" operator="between">
      <formula>1.01</formula>
      <formula>2</formula>
    </cfRule>
    <cfRule type="cellIs" dxfId="541" priority="115" stopIfTrue="1" operator="between">
      <formula>2.01</formula>
      <formula>4</formula>
    </cfRule>
    <cfRule type="cellIs" dxfId="540" priority="116" stopIfTrue="1" operator="between">
      <formula>4.01</formula>
      <formula>10</formula>
    </cfRule>
  </conditionalFormatting>
  <conditionalFormatting sqref="AQ10:AQ11">
    <cfRule type="cellIs" dxfId="539" priority="111" stopIfTrue="1" operator="between">
      <formula>2.01</formula>
      <formula>25</formula>
    </cfRule>
    <cfRule type="cellIs" dxfId="538" priority="112" stopIfTrue="1" operator="between">
      <formula>25.01</formula>
      <formula>38</formula>
    </cfRule>
    <cfRule type="cellIs" dxfId="537" priority="113" stopIfTrue="1" operator="between">
      <formula>38.01</formula>
      <formula>50</formula>
    </cfRule>
  </conditionalFormatting>
  <conditionalFormatting sqref="AQ4">
    <cfRule type="cellIs" dxfId="536" priority="100" stopIfTrue="1" operator="between">
      <formula>0.032679739</formula>
      <formula>0.163398692</formula>
    </cfRule>
    <cfRule type="cellIs" dxfId="535" priority="101" stopIfTrue="1" operator="between">
      <formula>0.163398693</formula>
      <formula>0.326797385</formula>
    </cfRule>
    <cfRule type="cellIs" dxfId="534" priority="102" stopIfTrue="1" operator="between">
      <formula>0.326797386</formula>
      <formula>0.653594771</formula>
    </cfRule>
  </conditionalFormatting>
  <conditionalFormatting sqref="AQ5">
    <cfRule type="cellIs" dxfId="533" priority="103" stopIfTrue="1" operator="between">
      <formula>0.0501</formula>
      <formula>0.2</formula>
    </cfRule>
    <cfRule type="cellIs" dxfId="532" priority="104" stopIfTrue="1" operator="between">
      <formula>0.201</formula>
      <formula>0.5</formula>
    </cfRule>
    <cfRule type="cellIs" dxfId="531" priority="105" stopIfTrue="1" operator="between">
      <formula>0.501</formula>
      <formula>1</formula>
    </cfRule>
  </conditionalFormatting>
  <conditionalFormatting sqref="AQ6:AQ7">
    <cfRule type="cellIs" dxfId="530" priority="106" stopIfTrue="1" operator="between">
      <formula>10.01</formula>
      <formula>50</formula>
    </cfRule>
    <cfRule type="cellIs" dxfId="529" priority="107" stopIfTrue="1" operator="greaterThan">
      <formula>50</formula>
    </cfRule>
  </conditionalFormatting>
  <conditionalFormatting sqref="AQ8:AQ9">
    <cfRule type="cellIs" dxfId="528" priority="108" stopIfTrue="1" operator="between">
      <formula>0.101</formula>
      <formula>0.5</formula>
    </cfRule>
    <cfRule type="cellIs" dxfId="527" priority="109" stopIfTrue="1" operator="between">
      <formula>0.501</formula>
      <formula>2</formula>
    </cfRule>
    <cfRule type="cellIs" dxfId="526" priority="110" stopIfTrue="1" operator="between">
      <formula>2.01</formula>
      <formula>5</formula>
    </cfRule>
  </conditionalFormatting>
  <conditionalFormatting sqref="AS12">
    <cfRule type="cellIs" dxfId="525" priority="94" stopIfTrue="1" operator="between">
      <formula>1.01</formula>
      <formula>2</formula>
    </cfRule>
    <cfRule type="cellIs" dxfId="524" priority="95" stopIfTrue="1" operator="between">
      <formula>2.01</formula>
      <formula>4</formula>
    </cfRule>
    <cfRule type="cellIs" dxfId="523" priority="96" stopIfTrue="1" operator="between">
      <formula>4.01</formula>
      <formula>10</formula>
    </cfRule>
  </conditionalFormatting>
  <conditionalFormatting sqref="AS10:AS11">
    <cfRule type="cellIs" dxfId="522" priority="97" stopIfTrue="1" operator="between">
      <formula>2.01</formula>
      <formula>25</formula>
    </cfRule>
    <cfRule type="cellIs" dxfId="521" priority="98" stopIfTrue="1" operator="between">
      <formula>25.01</formula>
      <formula>38</formula>
    </cfRule>
    <cfRule type="cellIs" dxfId="520" priority="99" stopIfTrue="1" operator="between">
      <formula>38.01</formula>
      <formula>50</formula>
    </cfRule>
  </conditionalFormatting>
  <conditionalFormatting sqref="AS4">
    <cfRule type="cellIs" dxfId="519" priority="83" stopIfTrue="1" operator="between">
      <formula>0.032679739</formula>
      <formula>0.163398692</formula>
    </cfRule>
    <cfRule type="cellIs" dxfId="518" priority="84" stopIfTrue="1" operator="between">
      <formula>0.163398693</formula>
      <formula>0.326797385</formula>
    </cfRule>
    <cfRule type="cellIs" dxfId="517" priority="85" stopIfTrue="1" operator="between">
      <formula>0.326797386</formula>
      <formula>0.653594771</formula>
    </cfRule>
  </conditionalFormatting>
  <conditionalFormatting sqref="AS5">
    <cfRule type="cellIs" dxfId="516" priority="86" stopIfTrue="1" operator="between">
      <formula>0.0501</formula>
      <formula>0.2</formula>
    </cfRule>
    <cfRule type="cellIs" dxfId="515" priority="87" stopIfTrue="1" operator="between">
      <formula>0.201</formula>
      <formula>0.5</formula>
    </cfRule>
    <cfRule type="cellIs" dxfId="514" priority="88" stopIfTrue="1" operator="between">
      <formula>0.501</formula>
      <formula>1</formula>
    </cfRule>
  </conditionalFormatting>
  <conditionalFormatting sqref="AS6:AS7">
    <cfRule type="cellIs" dxfId="513" priority="89" stopIfTrue="1" operator="between">
      <formula>10.01</formula>
      <formula>50</formula>
    </cfRule>
    <cfRule type="cellIs" dxfId="512" priority="90" stopIfTrue="1" operator="greaterThan">
      <formula>50</formula>
    </cfRule>
  </conditionalFormatting>
  <conditionalFormatting sqref="AS8:AS9">
    <cfRule type="cellIs" dxfId="511" priority="91" stopIfTrue="1" operator="between">
      <formula>0.101</formula>
      <formula>0.5</formula>
    </cfRule>
    <cfRule type="cellIs" dxfId="510" priority="92" stopIfTrue="1" operator="between">
      <formula>0.501</formula>
      <formula>2</formula>
    </cfRule>
    <cfRule type="cellIs" dxfId="509" priority="93" stopIfTrue="1" operator="between">
      <formula>2.01</formula>
      <formula>5</formula>
    </cfRule>
  </conditionalFormatting>
  <conditionalFormatting sqref="AT12:AU12">
    <cfRule type="cellIs" dxfId="508" priority="80" stopIfTrue="1" operator="between">
      <formula>1.01</formula>
      <formula>2</formula>
    </cfRule>
    <cfRule type="cellIs" dxfId="507" priority="81" stopIfTrue="1" operator="between">
      <formula>2.01</formula>
      <formula>4</formula>
    </cfRule>
    <cfRule type="cellIs" dxfId="506" priority="82" stopIfTrue="1" operator="between">
      <formula>4.01</formula>
      <formula>10</formula>
    </cfRule>
  </conditionalFormatting>
  <conditionalFormatting sqref="AT10:AU11">
    <cfRule type="cellIs" dxfId="505" priority="77" stopIfTrue="1" operator="between">
      <formula>2.01</formula>
      <formula>25</formula>
    </cfRule>
    <cfRule type="cellIs" dxfId="504" priority="78" stopIfTrue="1" operator="between">
      <formula>25.01</formula>
      <formula>38</formula>
    </cfRule>
    <cfRule type="cellIs" dxfId="503" priority="79" stopIfTrue="1" operator="between">
      <formula>38.01</formula>
      <formula>50</formula>
    </cfRule>
  </conditionalFormatting>
  <conditionalFormatting sqref="AT4:AU4">
    <cfRule type="cellIs" dxfId="502" priority="66" stopIfTrue="1" operator="between">
      <formula>0.032679739</formula>
      <formula>0.163398692</formula>
    </cfRule>
    <cfRule type="cellIs" dxfId="501" priority="67" stopIfTrue="1" operator="between">
      <formula>0.163398693</formula>
      <formula>0.326797385</formula>
    </cfRule>
    <cfRule type="cellIs" dxfId="500" priority="68" stopIfTrue="1" operator="between">
      <formula>0.326797386</formula>
      <formula>0.653594771</formula>
    </cfRule>
  </conditionalFormatting>
  <conditionalFormatting sqref="AT5:AU5">
    <cfRule type="cellIs" dxfId="499" priority="69" stopIfTrue="1" operator="between">
      <formula>0.0501</formula>
      <formula>0.2</formula>
    </cfRule>
    <cfRule type="cellIs" dxfId="498" priority="70" stopIfTrue="1" operator="between">
      <formula>0.201</formula>
      <formula>0.5</formula>
    </cfRule>
    <cfRule type="cellIs" dxfId="497" priority="71" stopIfTrue="1" operator="between">
      <formula>0.501</formula>
      <formula>1</formula>
    </cfRule>
  </conditionalFormatting>
  <conditionalFormatting sqref="AT6:AU7">
    <cfRule type="cellIs" dxfId="496" priority="72" stopIfTrue="1" operator="between">
      <formula>10.01</formula>
      <formula>50</formula>
    </cfRule>
    <cfRule type="cellIs" dxfId="495" priority="73" stopIfTrue="1" operator="greaterThan">
      <formula>50</formula>
    </cfRule>
  </conditionalFormatting>
  <conditionalFormatting sqref="AT8:AU9">
    <cfRule type="cellIs" dxfId="494" priority="74" stopIfTrue="1" operator="between">
      <formula>0.101</formula>
      <formula>0.5</formula>
    </cfRule>
    <cfRule type="cellIs" dxfId="493" priority="75" stopIfTrue="1" operator="between">
      <formula>0.501</formula>
      <formula>2</formula>
    </cfRule>
    <cfRule type="cellIs" dxfId="492" priority="76" stopIfTrue="1" operator="between">
      <formula>2.01</formula>
      <formula>5</formula>
    </cfRule>
  </conditionalFormatting>
  <conditionalFormatting sqref="AX12">
    <cfRule type="cellIs" dxfId="491" priority="63" stopIfTrue="1" operator="between">
      <formula>1.01</formula>
      <formula>2</formula>
    </cfRule>
    <cfRule type="cellIs" dxfId="490" priority="64" stopIfTrue="1" operator="between">
      <formula>2.01</formula>
      <formula>4</formula>
    </cfRule>
    <cfRule type="cellIs" dxfId="489" priority="65" stopIfTrue="1" operator="between">
      <formula>4.01</formula>
      <formula>10</formula>
    </cfRule>
  </conditionalFormatting>
  <conditionalFormatting sqref="AX10:AX11">
    <cfRule type="cellIs" dxfId="488" priority="60" stopIfTrue="1" operator="between">
      <formula>2.01</formula>
      <formula>25</formula>
    </cfRule>
    <cfRule type="cellIs" dxfId="487" priority="61" stopIfTrue="1" operator="between">
      <formula>25.01</formula>
      <formula>38</formula>
    </cfRule>
    <cfRule type="cellIs" dxfId="486" priority="62" stopIfTrue="1" operator="between">
      <formula>38.01</formula>
      <formula>50</formula>
    </cfRule>
  </conditionalFormatting>
  <conditionalFormatting sqref="AX4">
    <cfRule type="cellIs" dxfId="485" priority="49" stopIfTrue="1" operator="between">
      <formula>0.032679739</formula>
      <formula>0.163398692</formula>
    </cfRule>
    <cfRule type="cellIs" dxfId="484" priority="50" stopIfTrue="1" operator="between">
      <formula>0.163398693</formula>
      <formula>0.326797385</formula>
    </cfRule>
    <cfRule type="cellIs" dxfId="483" priority="51" stopIfTrue="1" operator="between">
      <formula>0.326797386</formula>
      <formula>0.653594771</formula>
    </cfRule>
  </conditionalFormatting>
  <conditionalFormatting sqref="AX5">
    <cfRule type="cellIs" dxfId="482" priority="52" stopIfTrue="1" operator="between">
      <formula>0.0501</formula>
      <formula>0.2</formula>
    </cfRule>
    <cfRule type="cellIs" dxfId="481" priority="53" stopIfTrue="1" operator="between">
      <formula>0.201</formula>
      <formula>0.5</formula>
    </cfRule>
    <cfRule type="cellIs" dxfId="480" priority="54" stopIfTrue="1" operator="between">
      <formula>0.501</formula>
      <formula>1</formula>
    </cfRule>
  </conditionalFormatting>
  <conditionalFormatting sqref="AX6:AX7">
    <cfRule type="cellIs" dxfId="479" priority="55" stopIfTrue="1" operator="between">
      <formula>10.01</formula>
      <formula>50</formula>
    </cfRule>
    <cfRule type="cellIs" dxfId="478" priority="56" stopIfTrue="1" operator="greaterThan">
      <formula>50</formula>
    </cfRule>
  </conditionalFormatting>
  <conditionalFormatting sqref="AX8:AX9">
    <cfRule type="cellIs" dxfId="477" priority="57" stopIfTrue="1" operator="between">
      <formula>0.101</formula>
      <formula>0.5</formula>
    </cfRule>
    <cfRule type="cellIs" dxfId="476" priority="58" stopIfTrue="1" operator="between">
      <formula>0.501</formula>
      <formula>2</formula>
    </cfRule>
    <cfRule type="cellIs" dxfId="475" priority="59" stopIfTrue="1" operator="between">
      <formula>2.01</formula>
      <formula>5</formula>
    </cfRule>
  </conditionalFormatting>
  <conditionalFormatting sqref="AZ12">
    <cfRule type="cellIs" dxfId="474" priority="46" stopIfTrue="1" operator="between">
      <formula>1.01</formula>
      <formula>2</formula>
    </cfRule>
    <cfRule type="cellIs" dxfId="473" priority="47" stopIfTrue="1" operator="between">
      <formula>2.01</formula>
      <formula>4</formula>
    </cfRule>
    <cfRule type="cellIs" dxfId="472" priority="48" stopIfTrue="1" operator="between">
      <formula>4.01</formula>
      <formula>10</formula>
    </cfRule>
  </conditionalFormatting>
  <conditionalFormatting sqref="AZ10:AZ11">
    <cfRule type="cellIs" dxfId="471" priority="43" stopIfTrue="1" operator="between">
      <formula>2.01</formula>
      <formula>25</formula>
    </cfRule>
    <cfRule type="cellIs" dxfId="470" priority="44" stopIfTrue="1" operator="between">
      <formula>25.01</formula>
      <formula>38</formula>
    </cfRule>
    <cfRule type="cellIs" dxfId="469" priority="45" stopIfTrue="1" operator="between">
      <formula>38.01</formula>
      <formula>50</formula>
    </cfRule>
  </conditionalFormatting>
  <conditionalFormatting sqref="AZ4">
    <cfRule type="cellIs" dxfId="468" priority="32" stopIfTrue="1" operator="between">
      <formula>0.032679739</formula>
      <formula>0.163398692</formula>
    </cfRule>
    <cfRule type="cellIs" dxfId="467" priority="33" stopIfTrue="1" operator="between">
      <formula>0.163398693</formula>
      <formula>0.326797385</formula>
    </cfRule>
    <cfRule type="cellIs" dxfId="466" priority="34" stopIfTrue="1" operator="between">
      <formula>0.326797386</formula>
      <formula>0.653594771</formula>
    </cfRule>
  </conditionalFormatting>
  <conditionalFormatting sqref="AZ5">
    <cfRule type="cellIs" dxfId="465" priority="35" stopIfTrue="1" operator="between">
      <formula>0.0501</formula>
      <formula>0.2</formula>
    </cfRule>
    <cfRule type="cellIs" dxfId="464" priority="36" stopIfTrue="1" operator="between">
      <formula>0.201</formula>
      <formula>0.5</formula>
    </cfRule>
    <cfRule type="cellIs" dxfId="463" priority="37" stopIfTrue="1" operator="between">
      <formula>0.501</formula>
      <formula>1</formula>
    </cfRule>
  </conditionalFormatting>
  <conditionalFormatting sqref="AZ6:AZ7">
    <cfRule type="cellIs" dxfId="462" priority="38" stopIfTrue="1" operator="between">
      <formula>10.01</formula>
      <formula>50</formula>
    </cfRule>
    <cfRule type="cellIs" dxfId="461" priority="39" stopIfTrue="1" operator="greaterThan">
      <formula>50</formula>
    </cfRule>
  </conditionalFormatting>
  <conditionalFormatting sqref="AZ8:AZ9">
    <cfRule type="cellIs" dxfId="460" priority="40" stopIfTrue="1" operator="between">
      <formula>0.101</formula>
      <formula>0.5</formula>
    </cfRule>
    <cfRule type="cellIs" dxfId="459" priority="41" stopIfTrue="1" operator="between">
      <formula>0.501</formula>
      <formula>2</formula>
    </cfRule>
    <cfRule type="cellIs" dxfId="458" priority="42" stopIfTrue="1" operator="between">
      <formula>2.01</formula>
      <formula>5</formula>
    </cfRule>
  </conditionalFormatting>
  <conditionalFormatting sqref="BA7">
    <cfRule type="cellIs" dxfId="457" priority="30" stopIfTrue="1" operator="between">
      <formula>10.01</formula>
      <formula>50</formula>
    </cfRule>
    <cfRule type="cellIs" dxfId="456" priority="31" stopIfTrue="1" operator="greaterThan">
      <formula>50</formula>
    </cfRule>
  </conditionalFormatting>
  <conditionalFormatting sqref="BA9">
    <cfRule type="cellIs" dxfId="455" priority="27" stopIfTrue="1" operator="between">
      <formula>0.101</formula>
      <formula>0.5</formula>
    </cfRule>
    <cfRule type="cellIs" dxfId="454" priority="28" stopIfTrue="1" operator="between">
      <formula>0.501</formula>
      <formula>2</formula>
    </cfRule>
    <cfRule type="cellIs" dxfId="453" priority="29" stopIfTrue="1" operator="between">
      <formula>2.01</formula>
      <formula>5</formula>
    </cfRule>
  </conditionalFormatting>
  <conditionalFormatting sqref="BC12">
    <cfRule type="cellIs" dxfId="452" priority="24" stopIfTrue="1" operator="between">
      <formula>1.01</formula>
      <formula>2</formula>
    </cfRule>
    <cfRule type="cellIs" dxfId="451" priority="25" stopIfTrue="1" operator="between">
      <formula>2.01</formula>
      <formula>4</formula>
    </cfRule>
    <cfRule type="cellIs" dxfId="450" priority="26" stopIfTrue="1" operator="between">
      <formula>4.01</formula>
      <formula>10</formula>
    </cfRule>
  </conditionalFormatting>
  <conditionalFormatting sqref="BC10:BC11">
    <cfRule type="cellIs" dxfId="449" priority="21" stopIfTrue="1" operator="between">
      <formula>2.01</formula>
      <formula>25</formula>
    </cfRule>
    <cfRule type="cellIs" dxfId="448" priority="22" stopIfTrue="1" operator="between">
      <formula>25.01</formula>
      <formula>38</formula>
    </cfRule>
    <cfRule type="cellIs" dxfId="447" priority="23" stopIfTrue="1" operator="between">
      <formula>38.01</formula>
      <formula>50</formula>
    </cfRule>
  </conditionalFormatting>
  <conditionalFormatting sqref="BC4">
    <cfRule type="cellIs" dxfId="446" priority="10" stopIfTrue="1" operator="between">
      <formula>0.032679739</formula>
      <formula>0.163398692</formula>
    </cfRule>
    <cfRule type="cellIs" dxfId="445" priority="11" stopIfTrue="1" operator="between">
      <formula>0.163398693</formula>
      <formula>0.326797385</formula>
    </cfRule>
    <cfRule type="cellIs" dxfId="444" priority="12" stopIfTrue="1" operator="between">
      <formula>0.326797386</formula>
      <formula>0.653594771</formula>
    </cfRule>
  </conditionalFormatting>
  <conditionalFormatting sqref="BC5">
    <cfRule type="cellIs" dxfId="443" priority="13" stopIfTrue="1" operator="between">
      <formula>0.0501</formula>
      <formula>0.2</formula>
    </cfRule>
    <cfRule type="cellIs" dxfId="442" priority="14" stopIfTrue="1" operator="between">
      <formula>0.201</formula>
      <formula>0.5</formula>
    </cfRule>
    <cfRule type="cellIs" dxfId="441" priority="15" stopIfTrue="1" operator="between">
      <formula>0.501</formula>
      <formula>1</formula>
    </cfRule>
  </conditionalFormatting>
  <conditionalFormatting sqref="BC6">
    <cfRule type="cellIs" dxfId="440" priority="16" stopIfTrue="1" operator="between">
      <formula>10.01</formula>
      <formula>50</formula>
    </cfRule>
    <cfRule type="cellIs" dxfId="439" priority="17" stopIfTrue="1" operator="greaterThan">
      <formula>50</formula>
    </cfRule>
  </conditionalFormatting>
  <conditionalFormatting sqref="BC8">
    <cfRule type="cellIs" dxfId="438" priority="18" stopIfTrue="1" operator="between">
      <formula>0.101</formula>
      <formula>0.5</formula>
    </cfRule>
    <cfRule type="cellIs" dxfId="437" priority="19" stopIfTrue="1" operator="between">
      <formula>0.501</formula>
      <formula>2</formula>
    </cfRule>
    <cfRule type="cellIs" dxfId="436" priority="20" stopIfTrue="1" operator="between">
      <formula>2.01</formula>
      <formula>5</formula>
    </cfRule>
  </conditionalFormatting>
  <conditionalFormatting sqref="BC7">
    <cfRule type="cellIs" dxfId="435" priority="8" stopIfTrue="1" operator="between">
      <formula>10.01</formula>
      <formula>50</formula>
    </cfRule>
    <cfRule type="cellIs" dxfId="434" priority="9" stopIfTrue="1" operator="greaterThan">
      <formula>50</formula>
    </cfRule>
  </conditionalFormatting>
  <conditionalFormatting sqref="BC9">
    <cfRule type="cellIs" dxfId="433" priority="5" stopIfTrue="1" operator="between">
      <formula>0.101</formula>
      <formula>0.5</formula>
    </cfRule>
    <cfRule type="cellIs" dxfId="432" priority="6" stopIfTrue="1" operator="between">
      <formula>0.501</formula>
      <formula>2</formula>
    </cfRule>
    <cfRule type="cellIs" dxfId="431" priority="7" stopIfTrue="1" operator="between">
      <formula>2.01</formula>
      <formula>5</formula>
    </cfRule>
  </conditionalFormatting>
  <conditionalFormatting sqref="BF4:XFD4 C4:BD4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F5:XFD5 C5:BD5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9:BB19 BD19:XFD19">
    <cfRule type="top10" dxfId="430" priority="2" rank="6"/>
  </conditionalFormatting>
  <conditionalFormatting sqref="A12:XFD1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ECCA6-C6A9-4903-B79F-1E2E28C1CBFE}">
  <dimension ref="A1:BT48"/>
  <sheetViews>
    <sheetView zoomScale="85" zoomScaleNormal="85" workbookViewId="0">
      <pane xSplit="1" topLeftCell="AA1" activePane="topRight" state="frozen"/>
      <selection pane="topRight" activeCell="AJ40" sqref="AJ40"/>
    </sheetView>
  </sheetViews>
  <sheetFormatPr baseColWidth="10" defaultColWidth="9.140625" defaultRowHeight="15" x14ac:dyDescent="0.25"/>
  <cols>
    <col min="1" max="1" width="20.28515625" bestFit="1" customWidth="1"/>
    <col min="2" max="2" width="10.7109375" bestFit="1" customWidth="1"/>
    <col min="3" max="3" width="15.7109375" bestFit="1" customWidth="1"/>
    <col min="4" max="4" width="15.7109375" customWidth="1"/>
    <col min="5" max="5" width="15.7109375" bestFit="1" customWidth="1"/>
    <col min="6" max="6" width="15.7109375" customWidth="1"/>
    <col min="7" max="13" width="15.7109375" bestFit="1" customWidth="1"/>
    <col min="14" max="14" width="15.7109375" customWidth="1"/>
    <col min="15" max="15" width="15.7109375" bestFit="1" customWidth="1"/>
    <col min="16" max="16" width="15.7109375" customWidth="1"/>
    <col min="17" max="18" width="15.7109375" bestFit="1" customWidth="1"/>
    <col min="19" max="19" width="21.42578125" style="18" bestFit="1" customWidth="1"/>
    <col min="20" max="20" width="19" style="18" customWidth="1"/>
    <col min="21" max="21" width="19" style="18" bestFit="1" customWidth="1"/>
    <col min="22" max="22" width="11" style="18" bestFit="1" customWidth="1"/>
    <col min="23" max="24" width="18.7109375" style="18" bestFit="1" customWidth="1"/>
    <col min="25" max="72" width="9.140625" style="18"/>
  </cols>
  <sheetData>
    <row r="1" spans="1:72" s="129" customFormat="1" ht="16.5" thickBot="1" x14ac:dyDescent="0.3">
      <c r="A1" s="231" t="s">
        <v>53</v>
      </c>
      <c r="B1" s="232"/>
      <c r="C1" s="122" t="s">
        <v>74</v>
      </c>
      <c r="D1" s="130" t="s">
        <v>54</v>
      </c>
      <c r="E1" s="122" t="s">
        <v>86</v>
      </c>
      <c r="F1" s="130" t="s">
        <v>54</v>
      </c>
      <c r="G1" s="122" t="s">
        <v>44</v>
      </c>
      <c r="H1" s="124" t="s">
        <v>75</v>
      </c>
      <c r="I1" s="124" t="s">
        <v>76</v>
      </c>
      <c r="J1" s="124" t="s">
        <v>77</v>
      </c>
      <c r="K1" s="124" t="s">
        <v>69</v>
      </c>
      <c r="L1" s="124" t="s">
        <v>70</v>
      </c>
      <c r="M1" s="124" t="s">
        <v>50</v>
      </c>
      <c r="N1" s="125" t="s">
        <v>61</v>
      </c>
      <c r="O1" s="124" t="s">
        <v>73</v>
      </c>
      <c r="P1" s="125" t="s">
        <v>65</v>
      </c>
      <c r="Q1" s="124" t="s">
        <v>83</v>
      </c>
      <c r="R1" s="124" t="s">
        <v>52</v>
      </c>
      <c r="S1" s="126"/>
      <c r="T1" s="126"/>
      <c r="U1" s="127" t="s">
        <v>42</v>
      </c>
      <c r="V1" s="126"/>
      <c r="W1" s="126"/>
      <c r="X1" s="126"/>
      <c r="Y1" s="126"/>
      <c r="Z1" s="126"/>
      <c r="AA1" s="126"/>
      <c r="AB1" s="126"/>
      <c r="AC1" s="126"/>
      <c r="AD1" s="126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</row>
    <row r="2" spans="1:72" s="119" customFormat="1" ht="15.75" thickBot="1" x14ac:dyDescent="0.3">
      <c r="A2" s="113"/>
      <c r="B2" s="114" t="s">
        <v>0</v>
      </c>
      <c r="C2" s="120">
        <v>43101.004166666666</v>
      </c>
      <c r="D2" s="131">
        <v>43102.926041666666</v>
      </c>
      <c r="E2" s="120">
        <v>43104.083333333336</v>
      </c>
      <c r="F2" s="131">
        <v>43105.421875</v>
      </c>
      <c r="G2" s="120">
        <v>43116.456944444442</v>
      </c>
      <c r="H2" s="120">
        <v>43120.51666666667</v>
      </c>
      <c r="I2" s="120">
        <v>43122.383333333331</v>
      </c>
      <c r="J2" s="120">
        <v>43131.479166666672</v>
      </c>
      <c r="K2" s="120">
        <v>43189.841666666667</v>
      </c>
      <c r="L2" s="120">
        <v>43232.96597222222</v>
      </c>
      <c r="M2" s="120">
        <v>43245.46597222222</v>
      </c>
      <c r="N2" s="134">
        <v>43321.425000000003</v>
      </c>
      <c r="O2" s="120">
        <v>43325.416666666664</v>
      </c>
      <c r="P2" s="136">
        <v>43411.89166666667</v>
      </c>
      <c r="Q2" s="123">
        <v>43427.634722222225</v>
      </c>
      <c r="R2" s="120">
        <v>43436.424305555556</v>
      </c>
      <c r="S2" s="115"/>
      <c r="T2" s="115"/>
      <c r="U2" s="116"/>
      <c r="V2" s="115"/>
      <c r="W2" s="115"/>
      <c r="X2" s="115"/>
      <c r="Y2" s="115"/>
      <c r="Z2" s="117"/>
      <c r="AA2" s="117"/>
      <c r="AB2" s="117"/>
      <c r="AC2" s="117"/>
      <c r="AD2" s="117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</row>
    <row r="3" spans="1:72" s="119" customFormat="1" ht="15.75" thickBot="1" x14ac:dyDescent="0.3">
      <c r="A3" s="113"/>
      <c r="B3" s="114" t="s">
        <v>1</v>
      </c>
      <c r="C3" s="120">
        <v>43102.926041666666</v>
      </c>
      <c r="D3" s="131">
        <v>43104.083333333336</v>
      </c>
      <c r="E3" s="120">
        <v>43105.421875</v>
      </c>
      <c r="F3" s="131">
        <v>43116.456944444442</v>
      </c>
      <c r="G3" s="120">
        <v>43118.484375</v>
      </c>
      <c r="H3" s="120">
        <v>43122.321527777778</v>
      </c>
      <c r="I3" s="120">
        <v>43125.228124999994</v>
      </c>
      <c r="J3" s="120">
        <v>43134.48541666667</v>
      </c>
      <c r="K3" s="120">
        <v>43193.183333333334</v>
      </c>
      <c r="L3" s="120">
        <v>43234.541666666664</v>
      </c>
      <c r="M3" s="120">
        <v>43255.416666666664</v>
      </c>
      <c r="N3" s="134">
        <v>43322.25</v>
      </c>
      <c r="O3" s="120">
        <v>43327.633333333331</v>
      </c>
      <c r="P3" s="131">
        <v>43413.106944444444</v>
      </c>
      <c r="Q3" s="121">
        <v>43428.433333333334</v>
      </c>
      <c r="R3" s="121">
        <v>43437.428472222222</v>
      </c>
      <c r="S3" s="115"/>
      <c r="T3" s="115"/>
      <c r="U3" s="116"/>
      <c r="V3" s="115"/>
      <c r="W3" s="115"/>
      <c r="X3" s="115"/>
      <c r="Y3" s="115"/>
      <c r="Z3" s="117"/>
      <c r="AA3" s="117"/>
      <c r="AB3" s="117"/>
      <c r="AC3" s="117"/>
      <c r="AD3" s="117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</row>
    <row r="4" spans="1:72" x14ac:dyDescent="0.25">
      <c r="A4" s="36" t="s">
        <v>2</v>
      </c>
      <c r="B4" s="83" t="s">
        <v>3</v>
      </c>
      <c r="C4" s="97">
        <v>2.8000000000000001E-2</v>
      </c>
      <c r="D4" s="98">
        <v>4.3999999999999997E-2</v>
      </c>
      <c r="E4" s="98">
        <v>2.7E-2</v>
      </c>
      <c r="F4" s="98">
        <v>4.3999999999999997E-2</v>
      </c>
      <c r="G4" s="98">
        <v>4.3999999999999997E-2</v>
      </c>
      <c r="H4" s="98">
        <v>2.5000000000000001E-2</v>
      </c>
      <c r="I4" s="98">
        <v>3.3000000000000002E-2</v>
      </c>
      <c r="J4" s="98">
        <v>2.1000000000000001E-2</v>
      </c>
      <c r="K4" s="99">
        <v>1.7000000000000001E-2</v>
      </c>
      <c r="L4" s="98">
        <v>4.5999999999999999E-2</v>
      </c>
      <c r="M4" s="98">
        <v>0.13900000000000001</v>
      </c>
      <c r="N4" s="98">
        <v>3.3000000000000002E-2</v>
      </c>
      <c r="O4" s="98">
        <v>3.3000000000000002E-2</v>
      </c>
      <c r="P4" s="98">
        <v>3.5999999999999997E-2</v>
      </c>
      <c r="Q4" s="98">
        <v>3.5999999999999997E-2</v>
      </c>
      <c r="R4" s="98">
        <v>1.4E-2</v>
      </c>
      <c r="S4" s="19"/>
      <c r="T4" s="19"/>
      <c r="U4" s="82">
        <f t="shared" ref="U4:U12" si="0">AVERAGE(C4:R4)</f>
        <v>3.8750000000000007E-2</v>
      </c>
      <c r="V4" s="19"/>
      <c r="W4" s="19"/>
      <c r="X4" s="19"/>
      <c r="Y4" s="19"/>
      <c r="Z4" s="19"/>
      <c r="AA4" s="19"/>
      <c r="AB4" s="19"/>
      <c r="AC4" s="19"/>
      <c r="AD4" s="19"/>
    </row>
    <row r="5" spans="1:72" x14ac:dyDescent="0.25">
      <c r="A5" s="37" t="s">
        <v>4</v>
      </c>
      <c r="B5" s="84" t="s">
        <v>3</v>
      </c>
      <c r="C5" s="101">
        <v>0.27600000000000002</v>
      </c>
      <c r="D5" s="91">
        <v>0.42299999999999999</v>
      </c>
      <c r="E5" s="91">
        <v>1.0069999999999999</v>
      </c>
      <c r="F5" s="91">
        <v>0.42299999999999999</v>
      </c>
      <c r="G5" s="91">
        <v>0.42299999999999999</v>
      </c>
      <c r="H5" s="91">
        <v>0.61299999999999999</v>
      </c>
      <c r="I5" s="91">
        <v>1.0229999999999999</v>
      </c>
      <c r="J5" s="95">
        <v>0.22900000000000001</v>
      </c>
      <c r="K5" s="91">
        <v>1.43</v>
      </c>
      <c r="L5" s="91">
        <v>0.185</v>
      </c>
      <c r="M5" s="91">
        <v>0.23899999999999999</v>
      </c>
      <c r="N5" s="91">
        <v>0.23799999999999999</v>
      </c>
      <c r="O5" s="91">
        <v>0.23799999999999999</v>
      </c>
      <c r="P5" s="91">
        <v>0.375</v>
      </c>
      <c r="Q5" s="91">
        <v>0.375</v>
      </c>
      <c r="R5" s="91">
        <v>0.32200000000000001</v>
      </c>
      <c r="S5" s="20"/>
      <c r="T5" s="20"/>
      <c r="U5" s="82">
        <f t="shared" si="0"/>
        <v>0.48868749999999989</v>
      </c>
      <c r="V5" s="20"/>
      <c r="W5" s="20"/>
      <c r="X5" s="20"/>
      <c r="Y5" s="20"/>
      <c r="Z5" s="20"/>
      <c r="AA5" s="20"/>
      <c r="AB5" s="20"/>
      <c r="AC5" s="20"/>
      <c r="AD5" s="20"/>
    </row>
    <row r="6" spans="1:72" x14ac:dyDescent="0.25">
      <c r="A6" s="37" t="s">
        <v>5</v>
      </c>
      <c r="B6" s="84" t="s">
        <v>6</v>
      </c>
      <c r="C6" s="103">
        <v>9.5</v>
      </c>
      <c r="D6" s="92">
        <v>8.1</v>
      </c>
      <c r="E6" s="92">
        <v>7.2</v>
      </c>
      <c r="F6" s="92">
        <v>8.1</v>
      </c>
      <c r="G6" s="92">
        <v>8.1</v>
      </c>
      <c r="H6" s="92">
        <v>6.9</v>
      </c>
      <c r="I6" s="92">
        <v>6.1</v>
      </c>
      <c r="J6" s="94">
        <v>7.7</v>
      </c>
      <c r="K6" s="92">
        <v>5.4</v>
      </c>
      <c r="L6" s="92">
        <v>4.7</v>
      </c>
      <c r="M6" s="92">
        <v>5.0999999999999996</v>
      </c>
      <c r="N6" s="92">
        <v>4.8</v>
      </c>
      <c r="O6" s="94">
        <v>4.8</v>
      </c>
      <c r="P6" s="94">
        <v>6.1</v>
      </c>
      <c r="Q6" s="94">
        <v>6.1</v>
      </c>
      <c r="R6" s="92">
        <v>8.1</v>
      </c>
      <c r="S6" s="21"/>
      <c r="T6" s="21"/>
      <c r="U6" s="82">
        <f t="shared" si="0"/>
        <v>6.6749999999999989</v>
      </c>
      <c r="V6" s="21"/>
      <c r="W6" s="21"/>
      <c r="X6" s="21"/>
      <c r="Y6" s="21"/>
      <c r="Z6" s="21"/>
      <c r="AA6" s="21"/>
      <c r="AB6" s="21"/>
      <c r="AC6" s="21"/>
      <c r="AD6" s="21"/>
    </row>
    <row r="7" spans="1:72" x14ac:dyDescent="0.25">
      <c r="A7" s="37" t="s">
        <v>5</v>
      </c>
      <c r="B7" s="84" t="s">
        <v>7</v>
      </c>
      <c r="C7" s="103">
        <v>2.15</v>
      </c>
      <c r="D7" s="92">
        <v>1.83</v>
      </c>
      <c r="E7" s="93">
        <v>1.63</v>
      </c>
      <c r="F7" s="92">
        <v>1.83</v>
      </c>
      <c r="G7" s="92">
        <v>1.83</v>
      </c>
      <c r="H7" s="93">
        <v>1.56</v>
      </c>
      <c r="I7" s="92">
        <v>1.38</v>
      </c>
      <c r="J7" s="92">
        <v>1.74</v>
      </c>
      <c r="K7" s="93">
        <v>1.22</v>
      </c>
      <c r="L7" s="92">
        <v>1.06</v>
      </c>
      <c r="M7" s="92">
        <v>1.1499999999999999</v>
      </c>
      <c r="N7" s="92">
        <v>1.08</v>
      </c>
      <c r="O7" s="93">
        <v>1.08</v>
      </c>
      <c r="P7" s="93">
        <v>1.38</v>
      </c>
      <c r="Q7" s="93">
        <v>1.38</v>
      </c>
      <c r="R7" s="92">
        <v>1.83</v>
      </c>
      <c r="S7" s="21"/>
      <c r="T7" s="21"/>
      <c r="U7" s="82">
        <f t="shared" si="0"/>
        <v>1.5081249999999997</v>
      </c>
      <c r="V7" s="21"/>
      <c r="W7" s="21"/>
      <c r="X7" s="21"/>
      <c r="Y7" s="21"/>
      <c r="Z7" s="21"/>
      <c r="AA7" s="21"/>
      <c r="AB7" s="21"/>
      <c r="AC7" s="21"/>
      <c r="AD7" s="21"/>
    </row>
    <row r="8" spans="1:72" x14ac:dyDescent="0.25">
      <c r="A8" s="37" t="s">
        <v>8</v>
      </c>
      <c r="B8" s="84" t="s">
        <v>9</v>
      </c>
      <c r="C8" s="105">
        <v>0.16</v>
      </c>
      <c r="D8" s="93">
        <v>0.23</v>
      </c>
      <c r="E8" s="93">
        <v>0.13</v>
      </c>
      <c r="F8" s="93">
        <v>0.23</v>
      </c>
      <c r="G8" s="93">
        <v>0.23</v>
      </c>
      <c r="H8" s="93">
        <v>0.13</v>
      </c>
      <c r="I8" s="93">
        <v>0.08</v>
      </c>
      <c r="J8" s="93">
        <v>7.0000000000000007E-2</v>
      </c>
      <c r="K8" s="93">
        <v>0.04</v>
      </c>
      <c r="L8" s="93">
        <v>0.2</v>
      </c>
      <c r="M8" s="96">
        <v>0.7</v>
      </c>
      <c r="N8" s="93">
        <v>0.05</v>
      </c>
      <c r="O8" s="93">
        <v>0.05</v>
      </c>
      <c r="P8" s="93">
        <v>0.02</v>
      </c>
      <c r="Q8" s="93">
        <v>0.02</v>
      </c>
      <c r="R8" s="93">
        <v>0.02</v>
      </c>
      <c r="S8" s="22"/>
      <c r="T8" s="22"/>
      <c r="U8" s="82">
        <f t="shared" si="0"/>
        <v>0.14749999999999999</v>
      </c>
      <c r="V8" s="22"/>
      <c r="W8" s="22"/>
      <c r="X8" s="22"/>
      <c r="Y8" s="22"/>
      <c r="Z8" s="22"/>
      <c r="AA8" s="22"/>
      <c r="AB8" s="22"/>
      <c r="AC8" s="22"/>
      <c r="AD8" s="22"/>
    </row>
    <row r="9" spans="1:72" x14ac:dyDescent="0.25">
      <c r="A9" s="37" t="s">
        <v>8</v>
      </c>
      <c r="B9" s="84" t="s">
        <v>7</v>
      </c>
      <c r="C9" s="101">
        <v>0.124</v>
      </c>
      <c r="D9" s="91">
        <v>0.17899999999999999</v>
      </c>
      <c r="E9" s="91">
        <v>0.10100000000000001</v>
      </c>
      <c r="F9" s="91">
        <v>0.17899999999999999</v>
      </c>
      <c r="G9" s="91">
        <v>0.17899999999999999</v>
      </c>
      <c r="H9" s="91">
        <v>0.10100000000000001</v>
      </c>
      <c r="I9" s="91">
        <v>6.2E-2</v>
      </c>
      <c r="J9" s="91">
        <v>5.3999999999999999E-2</v>
      </c>
      <c r="K9" s="91">
        <v>3.1E-2</v>
      </c>
      <c r="L9" s="91">
        <v>0.156</v>
      </c>
      <c r="M9" s="91">
        <v>0.54400000000000004</v>
      </c>
      <c r="N9" s="91">
        <v>3.9E-2</v>
      </c>
      <c r="O9" s="91">
        <v>3.9E-2</v>
      </c>
      <c r="P9" s="91">
        <v>1.6E-2</v>
      </c>
      <c r="Q9" s="91">
        <v>1.6E-2</v>
      </c>
      <c r="R9" s="91">
        <v>1.6E-2</v>
      </c>
      <c r="S9" s="20"/>
      <c r="T9" s="20"/>
      <c r="U9" s="82">
        <f t="shared" si="0"/>
        <v>0.11474999999999999</v>
      </c>
      <c r="V9" s="22"/>
      <c r="W9" s="22"/>
      <c r="X9" s="22"/>
      <c r="Y9" s="22"/>
      <c r="Z9" s="22"/>
      <c r="AA9" s="20"/>
      <c r="AB9" s="20"/>
      <c r="AC9" s="20"/>
      <c r="AD9" s="20"/>
    </row>
    <row r="10" spans="1:72" x14ac:dyDescent="0.25">
      <c r="A10" s="37" t="s">
        <v>10</v>
      </c>
      <c r="B10" s="84" t="s">
        <v>11</v>
      </c>
      <c r="C10" s="107">
        <v>601.70000000000005</v>
      </c>
      <c r="D10" s="90">
        <v>640.9</v>
      </c>
      <c r="E10" s="90">
        <v>2356.9</v>
      </c>
      <c r="F10" s="90">
        <v>640.9</v>
      </c>
      <c r="G10" s="90">
        <v>640.9</v>
      </c>
      <c r="H10" s="90">
        <v>1201.8</v>
      </c>
      <c r="I10" s="90">
        <v>1860.9</v>
      </c>
      <c r="J10" s="90">
        <v>459.2</v>
      </c>
      <c r="K10" s="90">
        <v>3057.6</v>
      </c>
      <c r="L10" s="90">
        <v>135</v>
      </c>
      <c r="M10" s="90">
        <v>64.900000000000006</v>
      </c>
      <c r="N10" s="90">
        <v>315.3</v>
      </c>
      <c r="O10" s="90">
        <v>315.3</v>
      </c>
      <c r="P10" s="90">
        <v>503.6</v>
      </c>
      <c r="Q10" s="90">
        <v>503.6</v>
      </c>
      <c r="R10" s="90">
        <v>725.6</v>
      </c>
      <c r="S10" s="23"/>
      <c r="T10" s="23"/>
      <c r="U10" s="82">
        <f t="shared" si="0"/>
        <v>876.50625000000002</v>
      </c>
      <c r="V10" s="23"/>
      <c r="W10" s="23"/>
      <c r="X10" s="23"/>
      <c r="Y10" s="23"/>
      <c r="Z10" s="23"/>
      <c r="AA10" s="23"/>
      <c r="AB10" s="23"/>
      <c r="AC10" s="23"/>
      <c r="AD10" s="23"/>
    </row>
    <row r="11" spans="1:72" x14ac:dyDescent="0.25">
      <c r="A11" s="37" t="s">
        <v>12</v>
      </c>
      <c r="B11" s="84" t="s">
        <v>11</v>
      </c>
      <c r="C11" s="107">
        <v>20</v>
      </c>
      <c r="D11" s="90">
        <v>30.5</v>
      </c>
      <c r="E11" s="90">
        <v>83.8</v>
      </c>
      <c r="F11" s="90">
        <v>30.5</v>
      </c>
      <c r="G11" s="90">
        <v>30.5</v>
      </c>
      <c r="H11" s="90">
        <v>32.5</v>
      </c>
      <c r="I11" s="90">
        <v>50.7</v>
      </c>
      <c r="J11" s="90">
        <v>14</v>
      </c>
      <c r="K11" s="90">
        <v>91.9</v>
      </c>
      <c r="L11" s="90">
        <v>14.7</v>
      </c>
      <c r="M11" s="90">
        <v>11.1</v>
      </c>
      <c r="N11" s="90">
        <v>34.1</v>
      </c>
      <c r="O11" s="90">
        <v>34.1</v>
      </c>
      <c r="P11" s="90">
        <v>55.2</v>
      </c>
      <c r="Q11" s="90">
        <v>55.2</v>
      </c>
      <c r="R11" s="90">
        <v>58.4</v>
      </c>
      <c r="S11" s="23"/>
      <c r="T11" s="23"/>
      <c r="U11" s="82">
        <f t="shared" si="0"/>
        <v>40.450000000000003</v>
      </c>
      <c r="V11" s="23"/>
      <c r="W11" s="23"/>
      <c r="X11" s="23"/>
      <c r="Y11" s="23"/>
      <c r="Z11" s="23"/>
      <c r="AA11" s="23"/>
      <c r="AB11" s="23"/>
      <c r="AC11" s="23"/>
      <c r="AD11" s="23"/>
    </row>
    <row r="12" spans="1:72" ht="15.75" thickBot="1" x14ac:dyDescent="0.3">
      <c r="A12" s="38" t="s">
        <v>43</v>
      </c>
      <c r="B12" s="85" t="s">
        <v>7</v>
      </c>
      <c r="C12" s="109">
        <v>1.2</v>
      </c>
      <c r="D12" s="110">
        <v>1.3</v>
      </c>
      <c r="E12" s="110">
        <v>2.9</v>
      </c>
      <c r="F12" s="110">
        <v>1.3</v>
      </c>
      <c r="G12" s="110">
        <v>1.3</v>
      </c>
      <c r="H12" s="110">
        <v>1.1000000000000001</v>
      </c>
      <c r="I12" s="110">
        <v>1.7</v>
      </c>
      <c r="J12" s="110">
        <v>0.8</v>
      </c>
      <c r="K12" s="110">
        <v>2.2999999999999998</v>
      </c>
      <c r="L12" s="111">
        <v>1</v>
      </c>
      <c r="M12" s="110">
        <v>1.9</v>
      </c>
      <c r="N12" s="110">
        <v>1.8</v>
      </c>
      <c r="O12" s="110">
        <v>1.8</v>
      </c>
      <c r="P12" s="110">
        <v>2.7</v>
      </c>
      <c r="Q12" s="110">
        <v>2.7</v>
      </c>
      <c r="R12" s="110">
        <v>3.1</v>
      </c>
      <c r="S12" s="24"/>
      <c r="T12" s="24"/>
      <c r="U12" s="82">
        <f t="shared" si="0"/>
        <v>1.8062499999999999</v>
      </c>
      <c r="V12" s="24"/>
      <c r="W12" s="24"/>
      <c r="X12" s="24"/>
      <c r="Y12" s="24"/>
      <c r="Z12" s="24"/>
      <c r="AA12" s="24"/>
      <c r="AB12" s="24"/>
      <c r="AC12" s="24"/>
      <c r="AD12" s="24"/>
    </row>
    <row r="13" spans="1:72" x14ac:dyDescent="0.25">
      <c r="A13" s="39"/>
      <c r="B13" s="39"/>
      <c r="C13" s="39"/>
      <c r="D13" s="39"/>
      <c r="E13" s="1"/>
      <c r="F13" s="1"/>
      <c r="G13" s="39"/>
      <c r="H13" s="2"/>
      <c r="I13" s="2"/>
      <c r="J13" s="39"/>
      <c r="K13" s="39"/>
      <c r="L13" s="39"/>
      <c r="M13" s="39"/>
      <c r="N13" s="39"/>
      <c r="O13" s="39"/>
      <c r="P13" s="39"/>
      <c r="Q13" s="39"/>
      <c r="R13" s="39"/>
      <c r="S13" s="45" t="s">
        <v>92</v>
      </c>
      <c r="T13" s="40"/>
      <c r="U13" s="40"/>
      <c r="V13" s="40"/>
      <c r="W13" s="40"/>
      <c r="X13" s="40"/>
      <c r="Y13" s="40"/>
    </row>
    <row r="14" spans="1:72" x14ac:dyDescent="0.25">
      <c r="A14" s="41" t="s">
        <v>91</v>
      </c>
      <c r="B14" s="41"/>
      <c r="C14" s="216">
        <f>C3-C2</f>
        <v>1.921875</v>
      </c>
      <c r="D14" s="216">
        <f t="shared" ref="D14:R14" si="1">D3-D2</f>
        <v>1.1572916666700621</v>
      </c>
      <c r="E14" s="216">
        <f t="shared" si="1"/>
        <v>1.3385416666642413</v>
      </c>
      <c r="F14" s="216">
        <f t="shared" si="1"/>
        <v>11.035069444442343</v>
      </c>
      <c r="G14" s="216">
        <f t="shared" si="1"/>
        <v>2.0274305555576575</v>
      </c>
      <c r="H14" s="216">
        <f t="shared" si="1"/>
        <v>1.804861111108039</v>
      </c>
      <c r="I14" s="216">
        <f t="shared" si="1"/>
        <v>2.8447916666627862</v>
      </c>
      <c r="J14" s="216">
        <f t="shared" si="1"/>
        <v>3.0062499999985448</v>
      </c>
      <c r="K14" s="216">
        <f t="shared" si="1"/>
        <v>3.3416666666671517</v>
      </c>
      <c r="L14" s="216">
        <f t="shared" si="1"/>
        <v>1.5756944444437977</v>
      </c>
      <c r="M14" s="216">
        <f t="shared" si="1"/>
        <v>9.9506944444437977</v>
      </c>
      <c r="N14" s="216">
        <f t="shared" si="1"/>
        <v>0.82499999999708962</v>
      </c>
      <c r="O14" s="216">
        <f t="shared" si="1"/>
        <v>2.2166666666671517</v>
      </c>
      <c r="P14" s="216">
        <f t="shared" si="1"/>
        <v>1.2152777777737356</v>
      </c>
      <c r="Q14" s="216">
        <f t="shared" si="1"/>
        <v>0.79861111110949423</v>
      </c>
      <c r="R14" s="216">
        <f t="shared" si="1"/>
        <v>1.0041666666656965</v>
      </c>
      <c r="S14" s="217">
        <f>SUM(C14:R14)</f>
        <v>46.063888888871588</v>
      </c>
      <c r="T14" s="42"/>
      <c r="U14" s="42"/>
      <c r="V14" s="42"/>
      <c r="W14" s="42"/>
      <c r="X14" s="40"/>
      <c r="Y14" s="40"/>
    </row>
    <row r="15" spans="1:72" s="9" customFormat="1" x14ac:dyDescent="0.2">
      <c r="A15" s="43" t="s">
        <v>13</v>
      </c>
      <c r="B15" s="44"/>
      <c r="C15" s="44" t="s">
        <v>15</v>
      </c>
      <c r="D15" s="44" t="s">
        <v>15</v>
      </c>
      <c r="E15" s="44" t="s">
        <v>15</v>
      </c>
      <c r="F15" s="44" t="s">
        <v>15</v>
      </c>
      <c r="G15" s="44" t="s">
        <v>15</v>
      </c>
      <c r="H15" s="44" t="s">
        <v>15</v>
      </c>
      <c r="I15" s="44" t="s">
        <v>15</v>
      </c>
      <c r="J15" s="44" t="s">
        <v>15</v>
      </c>
      <c r="K15" s="44" t="s">
        <v>15</v>
      </c>
      <c r="L15" s="44" t="s">
        <v>15</v>
      </c>
      <c r="M15" s="44" t="s">
        <v>15</v>
      </c>
      <c r="N15" s="44" t="s">
        <v>15</v>
      </c>
      <c r="O15" s="44" t="s">
        <v>15</v>
      </c>
      <c r="P15" s="44" t="s">
        <v>15</v>
      </c>
      <c r="Q15" s="44" t="s">
        <v>15</v>
      </c>
      <c r="R15" s="44" t="s">
        <v>15</v>
      </c>
      <c r="S15" s="45"/>
      <c r="T15" s="45"/>
      <c r="U15" s="45"/>
      <c r="V15" s="45"/>
      <c r="W15" s="45"/>
      <c r="X15" s="46"/>
      <c r="Y15" s="46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</row>
    <row r="16" spans="1:72" s="8" customFormat="1" x14ac:dyDescent="0.25">
      <c r="A16" s="47" t="s">
        <v>16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2"/>
      <c r="T16" s="42"/>
      <c r="U16" s="42"/>
      <c r="V16" s="42"/>
      <c r="W16" s="42"/>
      <c r="X16" s="40"/>
      <c r="Y16" s="40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</row>
    <row r="17" spans="1:72" s="8" customFormat="1" ht="15.75" thickBot="1" x14ac:dyDescent="0.3">
      <c r="A17" s="47" t="s">
        <v>17</v>
      </c>
      <c r="B17" s="48" t="s">
        <v>33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2"/>
      <c r="V17" s="42"/>
      <c r="W17" s="42"/>
      <c r="X17" s="42"/>
      <c r="Y17" s="40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</row>
    <row r="18" spans="1:72" s="8" customFormat="1" x14ac:dyDescent="0.25">
      <c r="A18" s="47" t="s">
        <v>18</v>
      </c>
      <c r="B18" s="48" t="s">
        <v>34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9"/>
      <c r="O18" s="48"/>
      <c r="P18" s="48"/>
      <c r="Q18" s="48"/>
      <c r="R18" s="48"/>
      <c r="S18" s="210" t="s">
        <v>36</v>
      </c>
      <c r="T18" s="205" t="s">
        <v>89</v>
      </c>
      <c r="U18" s="160"/>
      <c r="V18" s="161"/>
      <c r="W18" s="146" t="s">
        <v>37</v>
      </c>
      <c r="X18" s="214" t="s">
        <v>90</v>
      </c>
      <c r="Y18" s="40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</row>
    <row r="19" spans="1:72" s="8" customFormat="1" x14ac:dyDescent="0.25">
      <c r="A19" s="50" t="s">
        <v>19</v>
      </c>
      <c r="B19" s="51" t="s">
        <v>35</v>
      </c>
      <c r="C19" s="51">
        <v>2278615.5000026519</v>
      </c>
      <c r="D19" s="51">
        <v>1000875.6000008457</v>
      </c>
      <c r="E19" s="51">
        <v>4290009.1874906858</v>
      </c>
      <c r="F19" s="51">
        <v>6144143.5499985032</v>
      </c>
      <c r="G19" s="51">
        <v>1600310.9250026706</v>
      </c>
      <c r="H19" s="51">
        <v>2578872.0000069835</v>
      </c>
      <c r="I19" s="51">
        <v>3227485.0687475065</v>
      </c>
      <c r="J19" s="51">
        <v>1972625.9999967043</v>
      </c>
      <c r="K19" s="51">
        <v>2624986.8000059738</v>
      </c>
      <c r="L19" s="51">
        <v>285983.9999994908</v>
      </c>
      <c r="M19" s="51">
        <v>619243.79999981378</v>
      </c>
      <c r="N19" s="51">
        <v>63394.200000409037</v>
      </c>
      <c r="O19" s="51">
        <v>121398.00000087451</v>
      </c>
      <c r="P19" s="51">
        <v>92441.399999720743</v>
      </c>
      <c r="Q19" s="51">
        <v>172855.7999996664</v>
      </c>
      <c r="R19" s="52">
        <v>375355.199999501</v>
      </c>
      <c r="S19" s="211">
        <f>SUM(C19:R19)</f>
        <v>27448597.031251993</v>
      </c>
      <c r="T19" s="206">
        <v>72675822.656237915</v>
      </c>
      <c r="U19" s="147">
        <f>SUM(S19*0.000001)</f>
        <v>27.448597031251992</v>
      </c>
      <c r="V19" s="48"/>
      <c r="W19" s="148" t="s">
        <v>38</v>
      </c>
      <c r="X19" s="214">
        <f>(S19*100)/T19</f>
        <v>37.768539836261525</v>
      </c>
      <c r="Y19" s="40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</row>
    <row r="20" spans="1:72" x14ac:dyDescent="0.25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212"/>
      <c r="T20" s="207"/>
      <c r="U20" s="149"/>
      <c r="V20" s="53"/>
      <c r="W20" s="150"/>
      <c r="X20" s="214"/>
      <c r="Y20" s="40"/>
    </row>
    <row r="21" spans="1:72" s="13" customFormat="1" x14ac:dyDescent="0.25">
      <c r="A21" s="54" t="s">
        <v>20</v>
      </c>
      <c r="B21" s="55"/>
      <c r="C21" s="55">
        <f>C19*C4</f>
        <v>63801.234000074255</v>
      </c>
      <c r="D21" s="55">
        <f t="shared" ref="D21:R21" si="2">D19*D4</f>
        <v>44038.526400037212</v>
      </c>
      <c r="E21" s="55">
        <f t="shared" si="2"/>
        <v>115830.24806224852</v>
      </c>
      <c r="F21" s="55">
        <f t="shared" si="2"/>
        <v>270342.31619993411</v>
      </c>
      <c r="G21" s="55">
        <f t="shared" si="2"/>
        <v>70413.680700117504</v>
      </c>
      <c r="H21" s="55">
        <f t="shared" si="2"/>
        <v>64471.80000017459</v>
      </c>
      <c r="I21" s="55">
        <f t="shared" si="2"/>
        <v>106507.00726866772</v>
      </c>
      <c r="J21" s="55">
        <f t="shared" si="2"/>
        <v>41425.145999930792</v>
      </c>
      <c r="K21" s="55">
        <f t="shared" si="2"/>
        <v>44624.775600101559</v>
      </c>
      <c r="L21" s="55">
        <f t="shared" si="2"/>
        <v>13155.263999976576</v>
      </c>
      <c r="M21" s="55">
        <f t="shared" si="2"/>
        <v>86074.888199974128</v>
      </c>
      <c r="N21" s="55">
        <f t="shared" si="2"/>
        <v>2092.0086000134984</v>
      </c>
      <c r="O21" s="55">
        <f t="shared" si="2"/>
        <v>4006.1340000288592</v>
      </c>
      <c r="P21" s="55">
        <f t="shared" si="2"/>
        <v>3327.8903999899467</v>
      </c>
      <c r="Q21" s="55">
        <f t="shared" si="2"/>
        <v>6222.8087999879899</v>
      </c>
      <c r="R21" s="55">
        <f t="shared" si="2"/>
        <v>5254.9727999930137</v>
      </c>
      <c r="S21" s="213">
        <f t="shared" ref="S21:S26" si="3">SUM(C21:R21)</f>
        <v>941588.70103125006</v>
      </c>
      <c r="T21" s="208">
        <v>2426054.3621058729</v>
      </c>
      <c r="U21" s="151">
        <f t="shared" ref="U21:U25" si="4">SUM(S21*0.000001)</f>
        <v>0.94158870103125003</v>
      </c>
      <c r="V21" s="56" t="s">
        <v>39</v>
      </c>
      <c r="W21" s="152" t="s">
        <v>40</v>
      </c>
      <c r="X21" s="214">
        <f>(S21*100)/T21</f>
        <v>38.811525237790988</v>
      </c>
      <c r="Y21" s="57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</row>
    <row r="22" spans="1:72" s="14" customFormat="1" x14ac:dyDescent="0.25">
      <c r="A22" s="58" t="s">
        <v>21</v>
      </c>
      <c r="B22" s="59"/>
      <c r="C22" s="59">
        <f>C19*C5</f>
        <v>628897.87800073205</v>
      </c>
      <c r="D22" s="59">
        <f t="shared" ref="D22:R22" si="5">D19*D5</f>
        <v>423370.37880035775</v>
      </c>
      <c r="E22" s="59">
        <f t="shared" si="5"/>
        <v>4320039.2518031206</v>
      </c>
      <c r="F22" s="59">
        <f t="shared" si="5"/>
        <v>2598972.7216493669</v>
      </c>
      <c r="G22" s="59">
        <f t="shared" si="5"/>
        <v>676931.52127612964</v>
      </c>
      <c r="H22" s="59">
        <f t="shared" si="5"/>
        <v>1580848.5360042809</v>
      </c>
      <c r="I22" s="59">
        <f t="shared" si="5"/>
        <v>3301717.2253286988</v>
      </c>
      <c r="J22" s="59">
        <f t="shared" si="5"/>
        <v>451731.35399924527</v>
      </c>
      <c r="K22" s="59">
        <f t="shared" si="5"/>
        <v>3753731.1240085424</v>
      </c>
      <c r="L22" s="59">
        <f t="shared" si="5"/>
        <v>52907.039999905799</v>
      </c>
      <c r="M22" s="59">
        <f t="shared" si="5"/>
        <v>147999.26819995549</v>
      </c>
      <c r="N22" s="59">
        <f t="shared" si="5"/>
        <v>15087.819600097349</v>
      </c>
      <c r="O22" s="59">
        <f t="shared" si="5"/>
        <v>28892.724000208131</v>
      </c>
      <c r="P22" s="59">
        <f t="shared" si="5"/>
        <v>34665.524999895279</v>
      </c>
      <c r="Q22" s="59">
        <f t="shared" si="5"/>
        <v>64820.9249998749</v>
      </c>
      <c r="R22" s="59">
        <f t="shared" si="5"/>
        <v>120864.37439983932</v>
      </c>
      <c r="S22" s="213">
        <f t="shared" si="3"/>
        <v>18201477.667070251</v>
      </c>
      <c r="T22" s="209">
        <v>24764100.875568792</v>
      </c>
      <c r="U22" s="153">
        <f t="shared" si="4"/>
        <v>18.20147766707025</v>
      </c>
      <c r="V22" s="60" t="s">
        <v>21</v>
      </c>
      <c r="W22" s="154" t="s">
        <v>40</v>
      </c>
      <c r="X22" s="214">
        <f t="shared" ref="X22:X26" si="6">(S22*100)/T22</f>
        <v>73.499448893890815</v>
      </c>
      <c r="Y22" s="57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</row>
    <row r="23" spans="1:72" s="14" customFormat="1" x14ac:dyDescent="0.25">
      <c r="A23" s="58" t="s">
        <v>22</v>
      </c>
      <c r="B23" s="59"/>
      <c r="C23" s="59">
        <f>C19*C6/4.43</f>
        <v>4886421.5011343556</v>
      </c>
      <c r="D23" s="59">
        <f t="shared" ref="D23:R23" si="7">D19*D6/4.43</f>
        <v>1830043.4221234426</v>
      </c>
      <c r="E23" s="59">
        <f t="shared" si="7"/>
        <v>6972475.4288787674</v>
      </c>
      <c r="F23" s="59">
        <f t="shared" si="7"/>
        <v>11234212.811509678</v>
      </c>
      <c r="G23" s="59">
        <f t="shared" si="7"/>
        <v>2926076.4091470949</v>
      </c>
      <c r="H23" s="59">
        <f t="shared" si="7"/>
        <v>4016753.2280018483</v>
      </c>
      <c r="I23" s="59">
        <f t="shared" si="7"/>
        <v>4444166.7989525488</v>
      </c>
      <c r="J23" s="59">
        <f t="shared" si="7"/>
        <v>3428717.8780981093</v>
      </c>
      <c r="K23" s="59">
        <f t="shared" si="7"/>
        <v>3199758.1760795172</v>
      </c>
      <c r="L23" s="59">
        <f t="shared" si="7"/>
        <v>303414.17607169453</v>
      </c>
      <c r="M23" s="59">
        <f t="shared" si="7"/>
        <v>712899.18284402939</v>
      </c>
      <c r="N23" s="59">
        <f t="shared" si="7"/>
        <v>68688.975169743426</v>
      </c>
      <c r="O23" s="59">
        <f t="shared" si="7"/>
        <v>131537.33634406267</v>
      </c>
      <c r="P23" s="59">
        <f t="shared" si="7"/>
        <v>127289.51241496537</v>
      </c>
      <c r="Q23" s="59">
        <f t="shared" si="7"/>
        <v>238018.14446906658</v>
      </c>
      <c r="R23" s="59">
        <f t="shared" si="7"/>
        <v>686315.37697425694</v>
      </c>
      <c r="S23" s="213">
        <f t="shared" si="3"/>
        <v>45206788.358213171</v>
      </c>
      <c r="T23" s="209">
        <v>131851552.24305922</v>
      </c>
      <c r="U23" s="153">
        <f t="shared" si="4"/>
        <v>45.206788358213167</v>
      </c>
      <c r="V23" s="60" t="s">
        <v>22</v>
      </c>
      <c r="W23" s="154" t="s">
        <v>40</v>
      </c>
      <c r="X23" s="214">
        <f t="shared" si="6"/>
        <v>34.286125259168415</v>
      </c>
      <c r="Y23" s="57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</row>
    <row r="24" spans="1:72" s="14" customFormat="1" x14ac:dyDescent="0.25">
      <c r="A24" s="58" t="s">
        <v>23</v>
      </c>
      <c r="B24" s="59"/>
      <c r="C24" s="59">
        <f>C19*C8/1.28</f>
        <v>284826.93750033149</v>
      </c>
      <c r="D24" s="59">
        <f t="shared" ref="D24:R24" si="8">D19*D8/1.28</f>
        <v>179844.83437515199</v>
      </c>
      <c r="E24" s="59">
        <f t="shared" si="8"/>
        <v>435704.05810452276</v>
      </c>
      <c r="F24" s="59">
        <f t="shared" si="8"/>
        <v>1104025.7941403561</v>
      </c>
      <c r="G24" s="59">
        <f t="shared" si="8"/>
        <v>287555.86933641741</v>
      </c>
      <c r="H24" s="59">
        <f t="shared" si="8"/>
        <v>261916.68750070926</v>
      </c>
      <c r="I24" s="59">
        <f t="shared" si="8"/>
        <v>201717.81679671915</v>
      </c>
      <c r="J24" s="59">
        <f t="shared" si="8"/>
        <v>107877.98437481976</v>
      </c>
      <c r="K24" s="59">
        <f t="shared" si="8"/>
        <v>82030.837500186681</v>
      </c>
      <c r="L24" s="59">
        <f t="shared" si="8"/>
        <v>44684.999999920437</v>
      </c>
      <c r="M24" s="59">
        <f t="shared" si="8"/>
        <v>338648.95312489814</v>
      </c>
      <c r="N24" s="59">
        <f t="shared" si="8"/>
        <v>2476.335937515978</v>
      </c>
      <c r="O24" s="59">
        <f t="shared" si="8"/>
        <v>4742.1093750341615</v>
      </c>
      <c r="P24" s="59">
        <f t="shared" si="8"/>
        <v>1444.3968749956366</v>
      </c>
      <c r="Q24" s="59">
        <f t="shared" si="8"/>
        <v>2700.8718749947875</v>
      </c>
      <c r="R24" s="59">
        <f t="shared" si="8"/>
        <v>5864.9249999922031</v>
      </c>
      <c r="S24" s="213">
        <f t="shared" si="3"/>
        <v>3346063.4118165653</v>
      </c>
      <c r="T24" s="209">
        <v>8519800.6579092778</v>
      </c>
      <c r="U24" s="153">
        <f t="shared" si="4"/>
        <v>3.3460634118165653</v>
      </c>
      <c r="V24" s="60" t="s">
        <v>23</v>
      </c>
      <c r="W24" s="154" t="s">
        <v>40</v>
      </c>
      <c r="X24" s="214">
        <f t="shared" si="6"/>
        <v>39.273963630948082</v>
      </c>
      <c r="Y24" s="57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</row>
    <row r="25" spans="1:72" s="14" customFormat="1" x14ac:dyDescent="0.25">
      <c r="A25" s="58" t="s">
        <v>24</v>
      </c>
      <c r="B25" s="59"/>
      <c r="C25" s="59">
        <f>C19*C10</f>
        <v>1371042946.3515959</v>
      </c>
      <c r="D25" s="59">
        <f>D19*D10</f>
        <v>641461172.04054201</v>
      </c>
      <c r="E25" s="59">
        <f t="shared" ref="E25:R25" si="9">E19*E10</f>
        <v>10111122653.996798</v>
      </c>
      <c r="F25" s="59">
        <f t="shared" si="9"/>
        <v>3937781601.1940408</v>
      </c>
      <c r="G25" s="59">
        <f t="shared" si="9"/>
        <v>1025639271.8342116</v>
      </c>
      <c r="H25" s="59">
        <f t="shared" si="9"/>
        <v>3099288369.6083927</v>
      </c>
      <c r="I25" s="59">
        <f t="shared" si="9"/>
        <v>6006026964.4322348</v>
      </c>
      <c r="J25" s="59">
        <f t="shared" si="9"/>
        <v>905829859.19848657</v>
      </c>
      <c r="K25" s="59">
        <f t="shared" si="9"/>
        <v>8026159639.6982651</v>
      </c>
      <c r="L25" s="59">
        <f t="shared" si="9"/>
        <v>38607839.999931261</v>
      </c>
      <c r="M25" s="59">
        <f t="shared" si="9"/>
        <v>40188922.61998792</v>
      </c>
      <c r="N25" s="59">
        <f t="shared" si="9"/>
        <v>19988191.260128971</v>
      </c>
      <c r="O25" s="59">
        <f t="shared" si="9"/>
        <v>38276789.400275737</v>
      </c>
      <c r="P25" s="59">
        <f t="shared" si="9"/>
        <v>46553489.039859369</v>
      </c>
      <c r="Q25" s="59">
        <f t="shared" si="9"/>
        <v>87050180.879832</v>
      </c>
      <c r="R25" s="59">
        <f t="shared" si="9"/>
        <v>272357733.11963791</v>
      </c>
      <c r="S25" s="213">
        <f t="shared" si="3"/>
        <v>35667375624.674217</v>
      </c>
      <c r="T25" s="209">
        <v>44462997140.982819</v>
      </c>
      <c r="U25" s="153">
        <f t="shared" si="4"/>
        <v>35667.375624674212</v>
      </c>
      <c r="V25" s="60" t="s">
        <v>24</v>
      </c>
      <c r="W25" s="154" t="s">
        <v>40</v>
      </c>
      <c r="X25" s="214">
        <f t="shared" si="6"/>
        <v>80.218109255164393</v>
      </c>
      <c r="Y25" s="57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</row>
    <row r="26" spans="1:72" s="15" customFormat="1" ht="15.75" thickBot="1" x14ac:dyDescent="0.3">
      <c r="A26" s="61" t="s">
        <v>25</v>
      </c>
      <c r="B26" s="62"/>
      <c r="C26" s="62">
        <f>C19*C12</f>
        <v>2734338.6000031824</v>
      </c>
      <c r="D26" s="62">
        <f t="shared" ref="D26:R26" si="10">D19*D12</f>
        <v>1301138.2800010995</v>
      </c>
      <c r="E26" s="62">
        <f t="shared" si="10"/>
        <v>12441026.643722989</v>
      </c>
      <c r="F26" s="62">
        <f t="shared" si="10"/>
        <v>7987386.6149980547</v>
      </c>
      <c r="G26" s="62">
        <f t="shared" si="10"/>
        <v>2080404.2025034719</v>
      </c>
      <c r="H26" s="62">
        <f t="shared" si="10"/>
        <v>2836759.2000076822</v>
      </c>
      <c r="I26" s="62">
        <f t="shared" si="10"/>
        <v>5486724.6168707609</v>
      </c>
      <c r="J26" s="62">
        <f t="shared" si="10"/>
        <v>1578100.7999973635</v>
      </c>
      <c r="K26" s="62">
        <f t="shared" si="10"/>
        <v>6037469.6400137395</v>
      </c>
      <c r="L26" s="62">
        <f t="shared" si="10"/>
        <v>285983.9999994908</v>
      </c>
      <c r="M26" s="62">
        <f t="shared" si="10"/>
        <v>1176563.2199996461</v>
      </c>
      <c r="N26" s="62">
        <f t="shared" si="10"/>
        <v>114109.56000073627</v>
      </c>
      <c r="O26" s="62">
        <f t="shared" si="10"/>
        <v>218516.40000157413</v>
      </c>
      <c r="P26" s="62">
        <f t="shared" si="10"/>
        <v>249591.77999924604</v>
      </c>
      <c r="Q26" s="62">
        <f t="shared" si="10"/>
        <v>466710.65999909933</v>
      </c>
      <c r="R26" s="62">
        <f t="shared" si="10"/>
        <v>1163601.1199984532</v>
      </c>
      <c r="S26" s="213">
        <f t="shared" si="3"/>
        <v>46158425.338116594</v>
      </c>
      <c r="T26" s="209">
        <v>99249760.130606458</v>
      </c>
      <c r="U26" s="155">
        <f>SUM(S26*0.000001)</f>
        <v>46.158425338116594</v>
      </c>
      <c r="V26" s="156" t="s">
        <v>25</v>
      </c>
      <c r="W26" s="157" t="s">
        <v>40</v>
      </c>
      <c r="X26" s="214">
        <f t="shared" si="6"/>
        <v>46.507341959693413</v>
      </c>
      <c r="Y26" s="57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</row>
    <row r="27" spans="1:72" s="16" customFormat="1" x14ac:dyDescent="0.25">
      <c r="A27" s="63" t="s">
        <v>26</v>
      </c>
      <c r="B27" s="64"/>
      <c r="C27" s="64">
        <f>C19</f>
        <v>2278615.5000026519</v>
      </c>
      <c r="D27" s="64">
        <f>SUM(C27+D19)</f>
        <v>3279491.1000034977</v>
      </c>
      <c r="E27" s="64">
        <f t="shared" ref="E27:G27" si="11">SUM(D27+E19)</f>
        <v>7569500.2874941835</v>
      </c>
      <c r="F27" s="64">
        <f t="shared" si="11"/>
        <v>13713643.837492686</v>
      </c>
      <c r="G27" s="64">
        <f t="shared" si="11"/>
        <v>15313954.762495356</v>
      </c>
      <c r="H27" s="64">
        <f t="shared" ref="H27" si="12">SUM(G27+H19)</f>
        <v>17892826.762502339</v>
      </c>
      <c r="I27" s="64">
        <f t="shared" ref="I27" si="13">SUM(H27+I19)</f>
        <v>21120311.831249844</v>
      </c>
      <c r="J27" s="64">
        <f t="shared" ref="J27" si="14">SUM(I27+J19)</f>
        <v>23092937.831246547</v>
      </c>
      <c r="K27" s="64">
        <f t="shared" ref="K27" si="15">SUM(J27+K19)</f>
        <v>25717924.63125252</v>
      </c>
      <c r="L27" s="64">
        <f t="shared" ref="L27" si="16">SUM(K27+L19)</f>
        <v>26003908.631252009</v>
      </c>
      <c r="M27" s="64">
        <f t="shared" ref="M27" si="17">SUM(L27+M19)</f>
        <v>26623152.431251824</v>
      </c>
      <c r="N27" s="64">
        <f t="shared" ref="N27" si="18">SUM(M27+N19)</f>
        <v>26686546.631252233</v>
      </c>
      <c r="O27" s="64">
        <f t="shared" ref="O27" si="19">SUM(N27+O19)</f>
        <v>26807944.631253108</v>
      </c>
      <c r="P27" s="64">
        <f t="shared" ref="P27" si="20">SUM(O27+P19)</f>
        <v>26900386.031252827</v>
      </c>
      <c r="Q27" s="64">
        <f t="shared" ref="Q27" si="21">SUM(P27+Q19)</f>
        <v>27073241.831252493</v>
      </c>
      <c r="R27" s="64">
        <f t="shared" ref="R27" si="22">SUM(Q27+R19)</f>
        <v>27448597.031251993</v>
      </c>
      <c r="S27" s="31"/>
      <c r="T27" s="202"/>
      <c r="U27" s="50"/>
      <c r="V27" s="65"/>
      <c r="W27" s="66"/>
      <c r="X27" s="78" t="s">
        <v>41</v>
      </c>
      <c r="Y27" s="40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spans="1:72" s="10" customFormat="1" x14ac:dyDescent="0.25">
      <c r="A28" s="67" t="s">
        <v>27</v>
      </c>
      <c r="B28" s="68"/>
      <c r="C28" s="68">
        <f>C21</f>
        <v>63801.234000074255</v>
      </c>
      <c r="D28" s="72">
        <f>SUM(C28+D21)</f>
        <v>107839.76040011147</v>
      </c>
      <c r="E28" s="72">
        <f t="shared" ref="E28:G28" si="23">SUM(D28+E21)</f>
        <v>223670.00846235998</v>
      </c>
      <c r="F28" s="72">
        <f t="shared" si="23"/>
        <v>494012.32466229412</v>
      </c>
      <c r="G28" s="72">
        <f t="shared" si="23"/>
        <v>564426.00536241161</v>
      </c>
      <c r="H28" s="72">
        <f t="shared" ref="H28:H33" si="24">SUM(G28+H21)</f>
        <v>628897.80536258616</v>
      </c>
      <c r="I28" s="72">
        <f t="shared" ref="I28:I33" si="25">SUM(H28+I21)</f>
        <v>735404.81263125385</v>
      </c>
      <c r="J28" s="72">
        <f t="shared" ref="J28:J33" si="26">SUM(I28+J21)</f>
        <v>776829.95863118465</v>
      </c>
      <c r="K28" s="72">
        <f t="shared" ref="K28:K33" si="27">SUM(J28+K21)</f>
        <v>821454.73423128622</v>
      </c>
      <c r="L28" s="72">
        <f t="shared" ref="L28:L33" si="28">SUM(K28+L21)</f>
        <v>834609.99823126278</v>
      </c>
      <c r="M28" s="72">
        <f t="shared" ref="M28:M33" si="29">SUM(L28+M21)</f>
        <v>920684.88643123687</v>
      </c>
      <c r="N28" s="72">
        <f t="shared" ref="N28:N33" si="30">SUM(M28+N21)</f>
        <v>922776.89503125031</v>
      </c>
      <c r="O28" s="72">
        <f t="shared" ref="O28:O33" si="31">SUM(N28+O21)</f>
        <v>926783.02903127915</v>
      </c>
      <c r="P28" s="72">
        <f t="shared" ref="P28:P33" si="32">SUM(O28+P21)</f>
        <v>930110.91943126905</v>
      </c>
      <c r="Q28" s="72">
        <f t="shared" ref="Q28:Q33" si="33">SUM(P28+Q21)</f>
        <v>936333.72823125706</v>
      </c>
      <c r="R28" s="72">
        <f t="shared" ref="R28:R33" si="34">SUM(Q28+R21)</f>
        <v>941588.70103125006</v>
      </c>
      <c r="S28" s="32"/>
      <c r="T28" s="203"/>
      <c r="U28" s="69"/>
      <c r="V28" s="70"/>
      <c r="W28" s="71"/>
      <c r="X28" s="79" t="e">
        <f>#REF!/#REF!</f>
        <v>#REF!</v>
      </c>
      <c r="Y28" s="40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</row>
    <row r="29" spans="1:72" s="11" customFormat="1" x14ac:dyDescent="0.25">
      <c r="A29" s="69" t="s">
        <v>28</v>
      </c>
      <c r="B29" s="72"/>
      <c r="C29" s="72">
        <f>C22</f>
        <v>628897.87800073205</v>
      </c>
      <c r="D29" s="72">
        <f>SUM(C29+D22)</f>
        <v>1052268.2568010897</v>
      </c>
      <c r="E29" s="72">
        <f t="shared" ref="E29:G32" si="35">SUM(D29+E22)</f>
        <v>5372307.5086042099</v>
      </c>
      <c r="F29" s="72">
        <f t="shared" si="35"/>
        <v>7971280.2302535772</v>
      </c>
      <c r="G29" s="72">
        <f t="shared" si="35"/>
        <v>8648211.7515297066</v>
      </c>
      <c r="H29" s="72">
        <f t="shared" si="24"/>
        <v>10229060.287533987</v>
      </c>
      <c r="I29" s="72">
        <f t="shared" si="25"/>
        <v>13530777.512862686</v>
      </c>
      <c r="J29" s="72">
        <f t="shared" si="26"/>
        <v>13982508.866861932</v>
      </c>
      <c r="K29" s="72">
        <f t="shared" si="27"/>
        <v>17736239.990870476</v>
      </c>
      <c r="L29" s="72">
        <f t="shared" si="28"/>
        <v>17789147.030870382</v>
      </c>
      <c r="M29" s="72">
        <f t="shared" si="29"/>
        <v>17937146.299070336</v>
      </c>
      <c r="N29" s="72">
        <f t="shared" si="30"/>
        <v>17952234.118670434</v>
      </c>
      <c r="O29" s="72">
        <f t="shared" si="31"/>
        <v>17981126.842670642</v>
      </c>
      <c r="P29" s="72">
        <f t="shared" si="32"/>
        <v>18015792.367670536</v>
      </c>
      <c r="Q29" s="72">
        <f t="shared" si="33"/>
        <v>18080613.29267041</v>
      </c>
      <c r="R29" s="72">
        <f t="shared" si="34"/>
        <v>18201477.667070251</v>
      </c>
      <c r="S29" s="32"/>
      <c r="T29" s="203"/>
      <c r="U29" s="69"/>
      <c r="V29" s="70"/>
      <c r="W29" s="71"/>
      <c r="X29" s="79" t="e">
        <f>#REF!/#REF!</f>
        <v>#REF!</v>
      </c>
      <c r="Y29" s="40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</row>
    <row r="30" spans="1:72" s="11" customFormat="1" x14ac:dyDescent="0.25">
      <c r="A30" s="69" t="s">
        <v>29</v>
      </c>
      <c r="B30" s="72"/>
      <c r="C30" s="72">
        <f>C23</f>
        <v>4886421.5011343556</v>
      </c>
      <c r="D30" s="72">
        <f t="shared" ref="D30:G32" si="36">SUM(C30+D23)</f>
        <v>6716464.923257798</v>
      </c>
      <c r="E30" s="72">
        <f t="shared" si="36"/>
        <v>13688940.352136565</v>
      </c>
      <c r="F30" s="72">
        <f t="shared" si="36"/>
        <v>24923153.163646244</v>
      </c>
      <c r="G30" s="72">
        <f t="shared" si="36"/>
        <v>27849229.572793338</v>
      </c>
      <c r="H30" s="72">
        <f t="shared" si="24"/>
        <v>31865982.800795186</v>
      </c>
      <c r="I30" s="72">
        <f t="shared" si="25"/>
        <v>36310149.599747732</v>
      </c>
      <c r="J30" s="72">
        <f t="shared" si="26"/>
        <v>39738867.47784584</v>
      </c>
      <c r="K30" s="72">
        <f t="shared" si="27"/>
        <v>42938625.653925359</v>
      </c>
      <c r="L30" s="72">
        <f t="shared" si="28"/>
        <v>43242039.829997055</v>
      </c>
      <c r="M30" s="72">
        <f t="shared" si="29"/>
        <v>43954939.012841083</v>
      </c>
      <c r="N30" s="72">
        <f t="shared" si="30"/>
        <v>44023627.988010824</v>
      </c>
      <c r="O30" s="72">
        <f t="shared" si="31"/>
        <v>44155165.324354887</v>
      </c>
      <c r="P30" s="72">
        <f t="shared" si="32"/>
        <v>44282454.836769849</v>
      </c>
      <c r="Q30" s="72">
        <f t="shared" si="33"/>
        <v>44520472.981238917</v>
      </c>
      <c r="R30" s="72">
        <f t="shared" si="34"/>
        <v>45206788.358213171</v>
      </c>
      <c r="S30" s="32"/>
      <c r="T30" s="203"/>
      <c r="U30" s="69"/>
      <c r="V30" s="70"/>
      <c r="W30" s="71"/>
      <c r="X30" s="79" t="e">
        <f>#REF!/#REF!</f>
        <v>#REF!</v>
      </c>
      <c r="Y30" s="40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spans="1:72" s="11" customFormat="1" x14ac:dyDescent="0.25">
      <c r="A31" s="69" t="s">
        <v>30</v>
      </c>
      <c r="B31" s="72"/>
      <c r="C31" s="72">
        <f>C24</f>
        <v>284826.93750033149</v>
      </c>
      <c r="D31" s="72">
        <f t="shared" si="36"/>
        <v>464671.77187548345</v>
      </c>
      <c r="E31" s="72">
        <f t="shared" si="35"/>
        <v>900375.82998000621</v>
      </c>
      <c r="F31" s="72">
        <f t="shared" si="35"/>
        <v>2004401.6241203623</v>
      </c>
      <c r="G31" s="72">
        <f t="shared" si="35"/>
        <v>2291957.49345678</v>
      </c>
      <c r="H31" s="72">
        <f t="shared" si="24"/>
        <v>2553874.1809574892</v>
      </c>
      <c r="I31" s="72">
        <f t="shared" si="25"/>
        <v>2755591.9977542083</v>
      </c>
      <c r="J31" s="72">
        <f t="shared" si="26"/>
        <v>2863469.9821290281</v>
      </c>
      <c r="K31" s="72">
        <f t="shared" si="27"/>
        <v>2945500.8196292147</v>
      </c>
      <c r="L31" s="72">
        <f t="shared" si="28"/>
        <v>2990185.8196291351</v>
      </c>
      <c r="M31" s="72">
        <f t="shared" si="29"/>
        <v>3328834.7727540331</v>
      </c>
      <c r="N31" s="72">
        <f t="shared" si="30"/>
        <v>3331311.1086915489</v>
      </c>
      <c r="O31" s="72">
        <f t="shared" si="31"/>
        <v>3336053.2180665829</v>
      </c>
      <c r="P31" s="72">
        <f t="shared" si="32"/>
        <v>3337497.6149415784</v>
      </c>
      <c r="Q31" s="72">
        <f t="shared" si="33"/>
        <v>3340198.486816573</v>
      </c>
      <c r="R31" s="72">
        <f t="shared" si="34"/>
        <v>3346063.4118165653</v>
      </c>
      <c r="S31" s="32"/>
      <c r="T31" s="203"/>
      <c r="U31" s="69"/>
      <c r="V31" s="70"/>
      <c r="W31" s="71"/>
      <c r="X31" s="79" t="e">
        <f>#REF!/#REF!</f>
        <v>#REF!</v>
      </c>
      <c r="Y31" s="40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</row>
    <row r="32" spans="1:72" s="11" customFormat="1" x14ac:dyDescent="0.25">
      <c r="A32" s="69" t="s">
        <v>31</v>
      </c>
      <c r="B32" s="72"/>
      <c r="C32" s="72">
        <f t="shared" ref="C32" si="37">C25</f>
        <v>1371042946.3515959</v>
      </c>
      <c r="D32" s="72">
        <f t="shared" si="36"/>
        <v>2012504118.392138</v>
      </c>
      <c r="E32" s="72">
        <f t="shared" si="35"/>
        <v>12123626772.388935</v>
      </c>
      <c r="F32" s="72">
        <f t="shared" si="35"/>
        <v>16061408373.582975</v>
      </c>
      <c r="G32" s="72">
        <f t="shared" si="35"/>
        <v>17087047645.417187</v>
      </c>
      <c r="H32" s="72">
        <f t="shared" si="24"/>
        <v>20186336015.025581</v>
      </c>
      <c r="I32" s="72">
        <f t="shared" si="25"/>
        <v>26192362979.457817</v>
      </c>
      <c r="J32" s="72">
        <f t="shared" si="26"/>
        <v>27098192838.656303</v>
      </c>
      <c r="K32" s="72">
        <f t="shared" si="27"/>
        <v>35124352478.354568</v>
      </c>
      <c r="L32" s="72">
        <f t="shared" si="28"/>
        <v>35162960318.3545</v>
      </c>
      <c r="M32" s="72">
        <f t="shared" si="29"/>
        <v>35203149240.974487</v>
      </c>
      <c r="N32" s="72">
        <f t="shared" si="30"/>
        <v>35223137432.234619</v>
      </c>
      <c r="O32" s="72">
        <f t="shared" si="31"/>
        <v>35261414221.634895</v>
      </c>
      <c r="P32" s="72">
        <f t="shared" si="32"/>
        <v>35307967710.674751</v>
      </c>
      <c r="Q32" s="72">
        <f t="shared" si="33"/>
        <v>35395017891.554581</v>
      </c>
      <c r="R32" s="72">
        <f t="shared" si="34"/>
        <v>35667375624.674217</v>
      </c>
      <c r="S32" s="32"/>
      <c r="T32" s="203"/>
      <c r="U32" s="69"/>
      <c r="V32" s="70"/>
      <c r="W32" s="71"/>
      <c r="X32" s="79" t="e">
        <f>#REF!/#REF!</f>
        <v>#REF!</v>
      </c>
      <c r="Y32" s="40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spans="1:72" s="12" customFormat="1" x14ac:dyDescent="0.25">
      <c r="A33" s="73" t="s">
        <v>32</v>
      </c>
      <c r="B33" s="74"/>
      <c r="C33" s="74">
        <f>C26</f>
        <v>2734338.6000031824</v>
      </c>
      <c r="D33" s="72">
        <f>SUM(C33+D26)</f>
        <v>4035476.8800042821</v>
      </c>
      <c r="E33" s="72">
        <f t="shared" ref="E33:G33" si="38">SUM(D33+E26)</f>
        <v>16476503.523727272</v>
      </c>
      <c r="F33" s="72">
        <f t="shared" si="38"/>
        <v>24463890.138725325</v>
      </c>
      <c r="G33" s="72">
        <f t="shared" si="38"/>
        <v>26544294.341228798</v>
      </c>
      <c r="H33" s="72">
        <f t="shared" si="24"/>
        <v>29381053.541236479</v>
      </c>
      <c r="I33" s="72">
        <f t="shared" si="25"/>
        <v>34867778.158107236</v>
      </c>
      <c r="J33" s="72">
        <f t="shared" si="26"/>
        <v>36445878.958104603</v>
      </c>
      <c r="K33" s="72">
        <f t="shared" si="27"/>
        <v>42483348.598118342</v>
      </c>
      <c r="L33" s="72">
        <f t="shared" si="28"/>
        <v>42769332.598117836</v>
      </c>
      <c r="M33" s="72">
        <f t="shared" si="29"/>
        <v>43945895.818117484</v>
      </c>
      <c r="N33" s="72">
        <f t="shared" si="30"/>
        <v>44060005.378118217</v>
      </c>
      <c r="O33" s="72">
        <f t="shared" si="31"/>
        <v>44278521.778119788</v>
      </c>
      <c r="P33" s="72">
        <f t="shared" si="32"/>
        <v>44528113.558119036</v>
      </c>
      <c r="Q33" s="72">
        <f t="shared" si="33"/>
        <v>44994824.218118139</v>
      </c>
      <c r="R33" s="72">
        <f t="shared" si="34"/>
        <v>46158425.338116594</v>
      </c>
      <c r="S33" s="33"/>
      <c r="T33" s="204"/>
      <c r="U33" s="73"/>
      <c r="V33" s="75"/>
      <c r="W33" s="76"/>
      <c r="X33" s="79" t="e">
        <f>#REF!/#REF!</f>
        <v>#REF!</v>
      </c>
      <c r="Y33" s="40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</row>
    <row r="34" spans="1:72" ht="15.75" thickBot="1" x14ac:dyDescent="0.3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5"/>
      <c r="T34" s="35"/>
      <c r="U34" s="35"/>
      <c r="V34" s="35"/>
      <c r="W34" s="35"/>
    </row>
    <row r="35" spans="1:72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218" t="s">
        <v>93</v>
      </c>
      <c r="T35" s="219" t="s">
        <v>94</v>
      </c>
      <c r="U35" s="35"/>
      <c r="V35" s="35"/>
      <c r="W35" s="35"/>
    </row>
    <row r="36" spans="1:72" x14ac:dyDescent="0.25">
      <c r="S36" s="220">
        <v>365</v>
      </c>
      <c r="T36" s="221">
        <f>SUM(S14)</f>
        <v>46.063888888871588</v>
      </c>
    </row>
    <row r="37" spans="1:72" ht="15.75" thickBot="1" x14ac:dyDescent="0.3">
      <c r="S37" s="222">
        <v>100</v>
      </c>
      <c r="T37" s="223">
        <f>(S37*T36)/S36</f>
        <v>12.620243531197696</v>
      </c>
    </row>
    <row r="38" spans="1:72" x14ac:dyDescent="0.25">
      <c r="AI38" s="18">
        <v>17.7</v>
      </c>
      <c r="AJ38" s="18">
        <v>18.2</v>
      </c>
    </row>
    <row r="39" spans="1:72" x14ac:dyDescent="0.25">
      <c r="AI39" s="18">
        <f>(AJ39*AI38)/AJ38</f>
        <v>97.252747252747255</v>
      </c>
      <c r="AJ39" s="18">
        <v>100</v>
      </c>
    </row>
    <row r="40" spans="1:72" x14ac:dyDescent="0.25">
      <c r="AI40" s="18">
        <f>AI39-AJ39</f>
        <v>-2.7472527472527446</v>
      </c>
      <c r="AJ40" s="230">
        <f>AJ38-AI38</f>
        <v>0.5</v>
      </c>
    </row>
    <row r="46" spans="1:72" x14ac:dyDescent="0.25">
      <c r="A46" s="3" t="s">
        <v>12</v>
      </c>
      <c r="B46" s="3" t="s">
        <v>11</v>
      </c>
      <c r="C46" s="3"/>
      <c r="D46" s="3"/>
      <c r="E46" s="3"/>
      <c r="F46" s="3"/>
      <c r="G46" s="3"/>
      <c r="H46" s="4">
        <v>4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27"/>
      <c r="T46" s="27"/>
      <c r="U46" s="28"/>
      <c r="V46" s="28"/>
      <c r="W46" s="28"/>
      <c r="X46" s="27"/>
      <c r="Y46" s="28"/>
      <c r="Z46" s="28"/>
      <c r="AA46" s="28"/>
      <c r="AB46" s="28"/>
      <c r="AC46" s="27"/>
      <c r="AD46" s="28"/>
    </row>
    <row r="47" spans="1:72" x14ac:dyDescent="0.25">
      <c r="A47" s="5" t="s">
        <v>5</v>
      </c>
      <c r="B47" s="5" t="s">
        <v>7</v>
      </c>
      <c r="C47" s="5"/>
      <c r="D47" s="5"/>
      <c r="E47" s="5"/>
      <c r="F47" s="5"/>
      <c r="G47" s="5"/>
      <c r="H47" s="6">
        <f>H6*(14/62)</f>
        <v>1.5580645161290323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</row>
    <row r="48" spans="1:72" x14ac:dyDescent="0.25">
      <c r="A48" s="5" t="s">
        <v>8</v>
      </c>
      <c r="B48" s="5" t="s">
        <v>7</v>
      </c>
      <c r="C48" s="5"/>
      <c r="D48" s="5"/>
      <c r="E48" s="5"/>
      <c r="F48" s="5"/>
      <c r="G48" s="5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</row>
  </sheetData>
  <mergeCells count="1">
    <mergeCell ref="A1:B1"/>
  </mergeCells>
  <conditionalFormatting sqref="N12 Q12:T12">
    <cfRule type="cellIs" dxfId="429" priority="114" stopIfTrue="1" operator="between">
      <formula>1.01</formula>
      <formula>2</formula>
    </cfRule>
    <cfRule type="cellIs" dxfId="428" priority="115" stopIfTrue="1" operator="between">
      <formula>2.01</formula>
      <formula>4</formula>
    </cfRule>
    <cfRule type="cellIs" dxfId="427" priority="116" stopIfTrue="1" operator="between">
      <formula>4.01</formula>
      <formula>10</formula>
    </cfRule>
  </conditionalFormatting>
  <conditionalFormatting sqref="P12">
    <cfRule type="cellIs" dxfId="426" priority="80" stopIfTrue="1" operator="between">
      <formula>1.01</formula>
      <formula>2</formula>
    </cfRule>
    <cfRule type="cellIs" dxfId="425" priority="81" stopIfTrue="1" operator="between">
      <formula>2.01</formula>
      <formula>4</formula>
    </cfRule>
    <cfRule type="cellIs" dxfId="424" priority="82" stopIfTrue="1" operator="between">
      <formula>4.01</formula>
      <formula>10</formula>
    </cfRule>
  </conditionalFormatting>
  <conditionalFormatting sqref="H13:I13 V12:AD12">
    <cfRule type="cellIs" dxfId="423" priority="559" stopIfTrue="1" operator="between">
      <formula>1.01</formula>
      <formula>2</formula>
    </cfRule>
    <cfRule type="cellIs" dxfId="422" priority="560" stopIfTrue="1" operator="between">
      <formula>2.01</formula>
      <formula>4</formula>
    </cfRule>
    <cfRule type="cellIs" dxfId="421" priority="561" stopIfTrue="1" operator="between">
      <formula>4.01</formula>
      <formula>10</formula>
    </cfRule>
  </conditionalFormatting>
  <conditionalFormatting sqref="J12 M12 O12">
    <cfRule type="cellIs" dxfId="420" priority="553" stopIfTrue="1" operator="between">
      <formula>1.01</formula>
      <formula>2</formula>
    </cfRule>
    <cfRule type="cellIs" dxfId="419" priority="554" stopIfTrue="1" operator="between">
      <formula>2.01</formula>
      <formula>4</formula>
    </cfRule>
    <cfRule type="cellIs" dxfId="418" priority="555" stopIfTrue="1" operator="between">
      <formula>4.01</formula>
      <formula>10</formula>
    </cfRule>
  </conditionalFormatting>
  <conditionalFormatting sqref="V10:AD11 J10:J11 M10:O11 Q10:T11">
    <cfRule type="cellIs" dxfId="417" priority="556" stopIfTrue="1" operator="between">
      <formula>2.01</formula>
      <formula>25</formula>
    </cfRule>
    <cfRule type="cellIs" dxfId="416" priority="557" stopIfTrue="1" operator="between">
      <formula>25.01</formula>
      <formula>38</formula>
    </cfRule>
    <cfRule type="cellIs" dxfId="415" priority="558" stopIfTrue="1" operator="between">
      <formula>38.01</formula>
      <formula>50</formula>
    </cfRule>
  </conditionalFormatting>
  <conditionalFormatting sqref="H12">
    <cfRule type="cellIs" dxfId="414" priority="547" stopIfTrue="1" operator="between">
      <formula>1.01</formula>
      <formula>2</formula>
    </cfRule>
    <cfRule type="cellIs" dxfId="413" priority="548" stopIfTrue="1" operator="between">
      <formula>2.01</formula>
      <formula>4</formula>
    </cfRule>
    <cfRule type="cellIs" dxfId="412" priority="549" stopIfTrue="1" operator="between">
      <formula>4.01</formula>
      <formula>10</formula>
    </cfRule>
  </conditionalFormatting>
  <conditionalFormatting sqref="H10:H11">
    <cfRule type="cellIs" dxfId="411" priority="550" stopIfTrue="1" operator="between">
      <formula>2.01</formula>
      <formula>25</formula>
    </cfRule>
    <cfRule type="cellIs" dxfId="410" priority="551" stopIfTrue="1" operator="between">
      <formula>25.01</formula>
      <formula>38</formula>
    </cfRule>
    <cfRule type="cellIs" dxfId="409" priority="552" stopIfTrue="1" operator="between">
      <formula>38.01</formula>
      <formula>50</formula>
    </cfRule>
  </conditionalFormatting>
  <conditionalFormatting sqref="H4 V4:AD4 N4 Q4:T4">
    <cfRule type="cellIs" dxfId="408" priority="536" stopIfTrue="1" operator="between">
      <formula>0.032679739</formula>
      <formula>0.163398692</formula>
    </cfRule>
    <cfRule type="cellIs" dxfId="407" priority="537" stopIfTrue="1" operator="between">
      <formula>0.163398693</formula>
      <formula>0.326797385</formula>
    </cfRule>
    <cfRule type="cellIs" dxfId="406" priority="538" stopIfTrue="1" operator="between">
      <formula>0.326797386</formula>
      <formula>0.653594771</formula>
    </cfRule>
  </conditionalFormatting>
  <conditionalFormatting sqref="H5 V5:AD5 U4:U12 N5 Q5:T5">
    <cfRule type="cellIs" dxfId="405" priority="539" stopIfTrue="1" operator="between">
      <formula>0.0501</formula>
      <formula>0.2</formula>
    </cfRule>
    <cfRule type="cellIs" dxfId="404" priority="540" stopIfTrue="1" operator="between">
      <formula>0.201</formula>
      <formula>0.5</formula>
    </cfRule>
    <cfRule type="cellIs" dxfId="403" priority="541" stopIfTrue="1" operator="between">
      <formula>0.501</formula>
      <formula>1</formula>
    </cfRule>
  </conditionalFormatting>
  <conditionalFormatting sqref="H6:H7 V6:AD7 N6:N7 Q6:T7">
    <cfRule type="cellIs" dxfId="402" priority="542" stopIfTrue="1" operator="between">
      <formula>10.01</formula>
      <formula>50</formula>
    </cfRule>
    <cfRule type="cellIs" dxfId="401" priority="543" stopIfTrue="1" operator="greaterThan">
      <formula>50</formula>
    </cfRule>
  </conditionalFormatting>
  <conditionalFormatting sqref="H8:H9 V8:AD9 N8:N9 Q8:T9">
    <cfRule type="cellIs" dxfId="400" priority="544" stopIfTrue="1" operator="between">
      <formula>0.101</formula>
      <formula>0.5</formula>
    </cfRule>
    <cfRule type="cellIs" dxfId="399" priority="545" stopIfTrue="1" operator="between">
      <formula>0.501</formula>
      <formula>2</formula>
    </cfRule>
    <cfRule type="cellIs" dxfId="398" priority="546" stopIfTrue="1" operator="between">
      <formula>2.01</formula>
      <formula>5</formula>
    </cfRule>
  </conditionalFormatting>
  <conditionalFormatting sqref="J4 M4 O4">
    <cfRule type="cellIs" dxfId="397" priority="525" stopIfTrue="1" operator="between">
      <formula>0.032679739</formula>
      <formula>0.163398692</formula>
    </cfRule>
    <cfRule type="cellIs" dxfId="396" priority="526" stopIfTrue="1" operator="between">
      <formula>0.163398693</formula>
      <formula>0.326797385</formula>
    </cfRule>
    <cfRule type="cellIs" dxfId="395" priority="527" stopIfTrue="1" operator="between">
      <formula>0.326797386</formula>
      <formula>0.653594771</formula>
    </cfRule>
  </conditionalFormatting>
  <conditionalFormatting sqref="J5 M5 O5">
    <cfRule type="cellIs" dxfId="394" priority="528" stopIfTrue="1" operator="between">
      <formula>0.0501</formula>
      <formula>0.2</formula>
    </cfRule>
    <cfRule type="cellIs" dxfId="393" priority="529" stopIfTrue="1" operator="between">
      <formula>0.201</formula>
      <formula>0.5</formula>
    </cfRule>
    <cfRule type="cellIs" dxfId="392" priority="530" stopIfTrue="1" operator="between">
      <formula>0.501</formula>
      <formula>1</formula>
    </cfRule>
  </conditionalFormatting>
  <conditionalFormatting sqref="J6:J7 M6:M7 O6:O7">
    <cfRule type="cellIs" dxfId="391" priority="531" stopIfTrue="1" operator="between">
      <formula>10.01</formula>
      <formula>50</formula>
    </cfRule>
    <cfRule type="cellIs" dxfId="390" priority="532" stopIfTrue="1" operator="greaterThan">
      <formula>50</formula>
    </cfRule>
  </conditionalFormatting>
  <conditionalFormatting sqref="J8:J9 M8:M9 O8:O9">
    <cfRule type="cellIs" dxfId="389" priority="533" stopIfTrue="1" operator="between">
      <formula>0.101</formula>
      <formula>0.5</formula>
    </cfRule>
    <cfRule type="cellIs" dxfId="388" priority="534" stopIfTrue="1" operator="between">
      <formula>0.501</formula>
      <formula>2</formula>
    </cfRule>
    <cfRule type="cellIs" dxfId="387" priority="535" stopIfTrue="1" operator="between">
      <formula>2.01</formula>
      <formula>5</formula>
    </cfRule>
  </conditionalFormatting>
  <conditionalFormatting sqref="G12">
    <cfRule type="cellIs" dxfId="386" priority="519" stopIfTrue="1" operator="between">
      <formula>1.01</formula>
      <formula>2</formula>
    </cfRule>
    <cfRule type="cellIs" dxfId="385" priority="520" stopIfTrue="1" operator="between">
      <formula>2.01</formula>
      <formula>4</formula>
    </cfRule>
    <cfRule type="cellIs" dxfId="384" priority="521" stopIfTrue="1" operator="between">
      <formula>4.01</formula>
      <formula>10</formula>
    </cfRule>
  </conditionalFormatting>
  <conditionalFormatting sqref="G10:G11">
    <cfRule type="cellIs" dxfId="383" priority="522" stopIfTrue="1" operator="between">
      <formula>2.01</formula>
      <formula>25</formula>
    </cfRule>
    <cfRule type="cellIs" dxfId="382" priority="523" stopIfTrue="1" operator="between">
      <formula>25.01</formula>
      <formula>38</formula>
    </cfRule>
    <cfRule type="cellIs" dxfId="381" priority="524" stopIfTrue="1" operator="between">
      <formula>38.01</formula>
      <formula>50</formula>
    </cfRule>
  </conditionalFormatting>
  <conditionalFormatting sqref="G4">
    <cfRule type="cellIs" dxfId="380" priority="508" stopIfTrue="1" operator="between">
      <formula>0.032679739</formula>
      <formula>0.163398692</formula>
    </cfRule>
    <cfRule type="cellIs" dxfId="379" priority="509" stopIfTrue="1" operator="between">
      <formula>0.163398693</formula>
      <formula>0.326797385</formula>
    </cfRule>
    <cfRule type="cellIs" dxfId="378" priority="510" stopIfTrue="1" operator="between">
      <formula>0.326797386</formula>
      <formula>0.653594771</formula>
    </cfRule>
  </conditionalFormatting>
  <conditionalFormatting sqref="G5">
    <cfRule type="cellIs" dxfId="377" priority="511" stopIfTrue="1" operator="between">
      <formula>0.0501</formula>
      <formula>0.2</formula>
    </cfRule>
    <cfRule type="cellIs" dxfId="376" priority="512" stopIfTrue="1" operator="between">
      <formula>0.201</formula>
      <formula>0.5</formula>
    </cfRule>
    <cfRule type="cellIs" dxfId="375" priority="513" stopIfTrue="1" operator="between">
      <formula>0.501</formula>
      <formula>1</formula>
    </cfRule>
  </conditionalFormatting>
  <conditionalFormatting sqref="G6:G7">
    <cfRule type="cellIs" dxfId="374" priority="514" stopIfTrue="1" operator="between">
      <formula>10.01</formula>
      <formula>50</formula>
    </cfRule>
    <cfRule type="cellIs" dxfId="373" priority="515" stopIfTrue="1" operator="greaterThan">
      <formula>50</formula>
    </cfRule>
  </conditionalFormatting>
  <conditionalFormatting sqref="G8:G9">
    <cfRule type="cellIs" dxfId="372" priority="516" stopIfTrue="1" operator="between">
      <formula>0.101</formula>
      <formula>0.5</formula>
    </cfRule>
    <cfRule type="cellIs" dxfId="371" priority="517" stopIfTrue="1" operator="between">
      <formula>0.501</formula>
      <formula>2</formula>
    </cfRule>
    <cfRule type="cellIs" dxfId="370" priority="518" stopIfTrue="1" operator="between">
      <formula>2.01</formula>
      <formula>5</formula>
    </cfRule>
  </conditionalFormatting>
  <conditionalFormatting sqref="C12">
    <cfRule type="cellIs" dxfId="369" priority="491" stopIfTrue="1" operator="between">
      <formula>1.01</formula>
      <formula>2</formula>
    </cfRule>
    <cfRule type="cellIs" dxfId="368" priority="492" stopIfTrue="1" operator="between">
      <formula>2.01</formula>
      <formula>4</formula>
    </cfRule>
    <cfRule type="cellIs" dxfId="367" priority="493" stopIfTrue="1" operator="between">
      <formula>4.01</formula>
      <formula>10</formula>
    </cfRule>
  </conditionalFormatting>
  <conditionalFormatting sqref="C4">
    <cfRule type="cellIs" dxfId="366" priority="497" stopIfTrue="1" operator="between">
      <formula>0.032679739</formula>
      <formula>0.163398692</formula>
    </cfRule>
    <cfRule type="cellIs" dxfId="365" priority="498" stopIfTrue="1" operator="between">
      <formula>0.163398693</formula>
      <formula>0.326797385</formula>
    </cfRule>
    <cfRule type="cellIs" dxfId="364" priority="499" stopIfTrue="1" operator="between">
      <formula>0.326797386</formula>
      <formula>0.653594771</formula>
    </cfRule>
  </conditionalFormatting>
  <conditionalFormatting sqref="C5">
    <cfRule type="cellIs" dxfId="363" priority="500" stopIfTrue="1" operator="between">
      <formula>0.0501</formula>
      <formula>0.2</formula>
    </cfRule>
    <cfRule type="cellIs" dxfId="362" priority="501" stopIfTrue="1" operator="between">
      <formula>0.201</formula>
      <formula>0.5</formula>
    </cfRule>
    <cfRule type="cellIs" dxfId="361" priority="502" stopIfTrue="1" operator="between">
      <formula>0.501</formula>
      <formula>1</formula>
    </cfRule>
  </conditionalFormatting>
  <conditionalFormatting sqref="C6:C7">
    <cfRule type="cellIs" dxfId="360" priority="503" stopIfTrue="1" operator="between">
      <formula>10.01</formula>
      <formula>50</formula>
    </cfRule>
    <cfRule type="cellIs" dxfId="359" priority="504" stopIfTrue="1" operator="greaterThan">
      <formula>50</formula>
    </cfRule>
  </conditionalFormatting>
  <conditionalFormatting sqref="C8:C9">
    <cfRule type="cellIs" dxfId="358" priority="505" stopIfTrue="1" operator="between">
      <formula>0.101</formula>
      <formula>0.5</formula>
    </cfRule>
    <cfRule type="cellIs" dxfId="357" priority="506" stopIfTrue="1" operator="between">
      <formula>0.501</formula>
      <formula>2</formula>
    </cfRule>
    <cfRule type="cellIs" dxfId="356" priority="507" stopIfTrue="1" operator="between">
      <formula>2.01</formula>
      <formula>5</formula>
    </cfRule>
  </conditionalFormatting>
  <conditionalFormatting sqref="E12">
    <cfRule type="cellIs" dxfId="355" priority="474" stopIfTrue="1" operator="between">
      <formula>1.01</formula>
      <formula>2</formula>
    </cfRule>
    <cfRule type="cellIs" dxfId="354" priority="475" stopIfTrue="1" operator="between">
      <formula>2.01</formula>
      <formula>4</formula>
    </cfRule>
    <cfRule type="cellIs" dxfId="353" priority="476" stopIfTrue="1" operator="between">
      <formula>4.01</formula>
      <formula>10</formula>
    </cfRule>
  </conditionalFormatting>
  <conditionalFormatting sqref="C10:C11">
    <cfRule type="cellIs" dxfId="352" priority="494" stopIfTrue="1" operator="between">
      <formula>2.01</formula>
      <formula>25</formula>
    </cfRule>
    <cfRule type="cellIs" dxfId="351" priority="495" stopIfTrue="1" operator="between">
      <formula>25.01</formula>
      <formula>38</formula>
    </cfRule>
    <cfRule type="cellIs" dxfId="350" priority="496" stopIfTrue="1" operator="between">
      <formula>38.01</formula>
      <formula>50</formula>
    </cfRule>
  </conditionalFormatting>
  <conditionalFormatting sqref="E4">
    <cfRule type="cellIs" dxfId="349" priority="480" stopIfTrue="1" operator="between">
      <formula>0.032679739</formula>
      <formula>0.163398692</formula>
    </cfRule>
    <cfRule type="cellIs" dxfId="348" priority="481" stopIfTrue="1" operator="between">
      <formula>0.163398693</formula>
      <formula>0.326797385</formula>
    </cfRule>
    <cfRule type="cellIs" dxfId="347" priority="482" stopIfTrue="1" operator="between">
      <formula>0.326797386</formula>
      <formula>0.653594771</formula>
    </cfRule>
  </conditionalFormatting>
  <conditionalFormatting sqref="E5">
    <cfRule type="cellIs" dxfId="346" priority="483" stopIfTrue="1" operator="between">
      <formula>0.0501</formula>
      <formula>0.2</formula>
    </cfRule>
    <cfRule type="cellIs" dxfId="345" priority="484" stopIfTrue="1" operator="between">
      <formula>0.201</formula>
      <formula>0.5</formula>
    </cfRule>
    <cfRule type="cellIs" dxfId="344" priority="485" stopIfTrue="1" operator="between">
      <formula>0.501</formula>
      <formula>1</formula>
    </cfRule>
  </conditionalFormatting>
  <conditionalFormatting sqref="E6:E7">
    <cfRule type="cellIs" dxfId="343" priority="486" stopIfTrue="1" operator="between">
      <formula>10.01</formula>
      <formula>50</formula>
    </cfRule>
    <cfRule type="cellIs" dxfId="342" priority="487" stopIfTrue="1" operator="greaterThan">
      <formula>50</formula>
    </cfRule>
  </conditionalFormatting>
  <conditionalFormatting sqref="E8:E9">
    <cfRule type="cellIs" dxfId="341" priority="488" stopIfTrue="1" operator="between">
      <formula>0.101</formula>
      <formula>0.5</formula>
    </cfRule>
    <cfRule type="cellIs" dxfId="340" priority="489" stopIfTrue="1" operator="between">
      <formula>0.501</formula>
      <formula>2</formula>
    </cfRule>
    <cfRule type="cellIs" dxfId="339" priority="490" stopIfTrue="1" operator="between">
      <formula>2.01</formula>
      <formula>5</formula>
    </cfRule>
  </conditionalFormatting>
  <conditionalFormatting sqref="E10:E11">
    <cfRule type="cellIs" dxfId="338" priority="477" stopIfTrue="1" operator="between">
      <formula>2.01</formula>
      <formula>25</formula>
    </cfRule>
    <cfRule type="cellIs" dxfId="337" priority="478" stopIfTrue="1" operator="between">
      <formula>25.01</formula>
      <formula>38</formula>
    </cfRule>
    <cfRule type="cellIs" dxfId="336" priority="479" stopIfTrue="1" operator="between">
      <formula>38.01</formula>
      <formula>50</formula>
    </cfRule>
  </conditionalFormatting>
  <conditionalFormatting sqref="K12">
    <cfRule type="cellIs" dxfId="335" priority="383" stopIfTrue="1" operator="between">
      <formula>1.01</formula>
      <formula>2</formula>
    </cfRule>
    <cfRule type="cellIs" dxfId="334" priority="384" stopIfTrue="1" operator="between">
      <formula>2.01</formula>
      <formula>4</formula>
    </cfRule>
    <cfRule type="cellIs" dxfId="333" priority="385" stopIfTrue="1" operator="between">
      <formula>4.01</formula>
      <formula>10</formula>
    </cfRule>
  </conditionalFormatting>
  <conditionalFormatting sqref="K10:K11">
    <cfRule type="cellIs" dxfId="332" priority="386" stopIfTrue="1" operator="between">
      <formula>2.01</formula>
      <formula>25</formula>
    </cfRule>
    <cfRule type="cellIs" dxfId="331" priority="387" stopIfTrue="1" operator="between">
      <formula>25.01</formula>
      <formula>38</formula>
    </cfRule>
    <cfRule type="cellIs" dxfId="330" priority="388" stopIfTrue="1" operator="between">
      <formula>38.01</formula>
      <formula>50</formula>
    </cfRule>
  </conditionalFormatting>
  <conditionalFormatting sqref="K4">
    <cfRule type="cellIs" dxfId="329" priority="372" stopIfTrue="1" operator="between">
      <formula>0.032679739</formula>
      <formula>0.163398692</formula>
    </cfRule>
    <cfRule type="cellIs" dxfId="328" priority="373" stopIfTrue="1" operator="between">
      <formula>0.163398693</formula>
      <formula>0.326797385</formula>
    </cfRule>
    <cfRule type="cellIs" dxfId="327" priority="374" stopIfTrue="1" operator="between">
      <formula>0.326797386</formula>
      <formula>0.653594771</formula>
    </cfRule>
  </conditionalFormatting>
  <conditionalFormatting sqref="K5">
    <cfRule type="cellIs" dxfId="326" priority="375" stopIfTrue="1" operator="between">
      <formula>0.0501</formula>
      <formula>0.2</formula>
    </cfRule>
    <cfRule type="cellIs" dxfId="325" priority="376" stopIfTrue="1" operator="between">
      <formula>0.201</formula>
      <formula>0.5</formula>
    </cfRule>
    <cfRule type="cellIs" dxfId="324" priority="377" stopIfTrue="1" operator="between">
      <formula>0.501</formula>
      <formula>1</formula>
    </cfRule>
  </conditionalFormatting>
  <conditionalFormatting sqref="K6:K7">
    <cfRule type="cellIs" dxfId="323" priority="378" stopIfTrue="1" operator="between">
      <formula>10.01</formula>
      <formula>50</formula>
    </cfRule>
    <cfRule type="cellIs" dxfId="322" priority="379" stopIfTrue="1" operator="greaterThan">
      <formula>50</formula>
    </cfRule>
  </conditionalFormatting>
  <conditionalFormatting sqref="K8:K9">
    <cfRule type="cellIs" dxfId="321" priority="380" stopIfTrue="1" operator="between">
      <formula>0.101</formula>
      <formula>0.5</formula>
    </cfRule>
    <cfRule type="cellIs" dxfId="320" priority="381" stopIfTrue="1" operator="between">
      <formula>0.501</formula>
      <formula>2</formula>
    </cfRule>
    <cfRule type="cellIs" dxfId="319" priority="382" stopIfTrue="1" operator="between">
      <formula>2.01</formula>
      <formula>5</formula>
    </cfRule>
  </conditionalFormatting>
  <conditionalFormatting sqref="I12">
    <cfRule type="cellIs" dxfId="318" priority="389" stopIfTrue="1" operator="between">
      <formula>1.01</formula>
      <formula>2</formula>
    </cfRule>
    <cfRule type="cellIs" dxfId="317" priority="390" stopIfTrue="1" operator="between">
      <formula>2.01</formula>
      <formula>4</formula>
    </cfRule>
    <cfRule type="cellIs" dxfId="316" priority="391" stopIfTrue="1" operator="between">
      <formula>4.01</formula>
      <formula>10</formula>
    </cfRule>
  </conditionalFormatting>
  <conditionalFormatting sqref="I4">
    <cfRule type="cellIs" dxfId="315" priority="395" stopIfTrue="1" operator="between">
      <formula>0.032679739</formula>
      <formula>0.163398692</formula>
    </cfRule>
    <cfRule type="cellIs" dxfId="314" priority="396" stopIfTrue="1" operator="between">
      <formula>0.163398693</formula>
      <formula>0.326797385</formula>
    </cfRule>
    <cfRule type="cellIs" dxfId="313" priority="397" stopIfTrue="1" operator="between">
      <formula>0.326797386</formula>
      <formula>0.653594771</formula>
    </cfRule>
  </conditionalFormatting>
  <conditionalFormatting sqref="I5">
    <cfRule type="cellIs" dxfId="312" priority="398" stopIfTrue="1" operator="between">
      <formula>0.0501</formula>
      <formula>0.2</formula>
    </cfRule>
    <cfRule type="cellIs" dxfId="311" priority="399" stopIfTrue="1" operator="between">
      <formula>0.201</formula>
      <formula>0.5</formula>
    </cfRule>
    <cfRule type="cellIs" dxfId="310" priority="400" stopIfTrue="1" operator="between">
      <formula>0.501</formula>
      <formula>1</formula>
    </cfRule>
  </conditionalFormatting>
  <conditionalFormatting sqref="I6:I7">
    <cfRule type="cellIs" dxfId="309" priority="401" stopIfTrue="1" operator="between">
      <formula>10.01</formula>
      <formula>50</formula>
    </cfRule>
    <cfRule type="cellIs" dxfId="308" priority="402" stopIfTrue="1" operator="greaterThan">
      <formula>50</formula>
    </cfRule>
  </conditionalFormatting>
  <conditionalFormatting sqref="I8:I9">
    <cfRule type="cellIs" dxfId="307" priority="403" stopIfTrue="1" operator="between">
      <formula>0.101</formula>
      <formula>0.5</formula>
    </cfRule>
    <cfRule type="cellIs" dxfId="306" priority="404" stopIfTrue="1" operator="between">
      <formula>0.501</formula>
      <formula>2</formula>
    </cfRule>
    <cfRule type="cellIs" dxfId="305" priority="405" stopIfTrue="1" operator="between">
      <formula>2.01</formula>
      <formula>5</formula>
    </cfRule>
  </conditionalFormatting>
  <conditionalFormatting sqref="I10:I11">
    <cfRule type="cellIs" dxfId="304" priority="392" stopIfTrue="1" operator="between">
      <formula>2.01</formula>
      <formula>25</formula>
    </cfRule>
    <cfRule type="cellIs" dxfId="303" priority="393" stopIfTrue="1" operator="between">
      <formula>25.01</formula>
      <formula>38</formula>
    </cfRule>
    <cfRule type="cellIs" dxfId="302" priority="394" stopIfTrue="1" operator="between">
      <formula>38.01</formula>
      <formula>50</formula>
    </cfRule>
  </conditionalFormatting>
  <conditionalFormatting sqref="L12">
    <cfRule type="cellIs" dxfId="301" priority="366" stopIfTrue="1" operator="between">
      <formula>1.01</formula>
      <formula>2</formula>
    </cfRule>
    <cfRule type="cellIs" dxfId="300" priority="367" stopIfTrue="1" operator="between">
      <formula>2.01</formula>
      <formula>4</formula>
    </cfRule>
    <cfRule type="cellIs" dxfId="299" priority="368" stopIfTrue="1" operator="between">
      <formula>4.01</formula>
      <formula>10</formula>
    </cfRule>
  </conditionalFormatting>
  <conditionalFormatting sqref="L10:L11">
    <cfRule type="cellIs" dxfId="298" priority="369" stopIfTrue="1" operator="between">
      <formula>2.01</formula>
      <formula>25</formula>
    </cfRule>
    <cfRule type="cellIs" dxfId="297" priority="370" stopIfTrue="1" operator="between">
      <formula>25.01</formula>
      <formula>38</formula>
    </cfRule>
    <cfRule type="cellIs" dxfId="296" priority="371" stopIfTrue="1" operator="between">
      <formula>38.01</formula>
      <formula>50</formula>
    </cfRule>
  </conditionalFormatting>
  <conditionalFormatting sqref="L4">
    <cfRule type="cellIs" dxfId="295" priority="355" stopIfTrue="1" operator="between">
      <formula>0.032679739</formula>
      <formula>0.163398692</formula>
    </cfRule>
    <cfRule type="cellIs" dxfId="294" priority="356" stopIfTrue="1" operator="between">
      <formula>0.163398693</formula>
      <formula>0.326797385</formula>
    </cfRule>
    <cfRule type="cellIs" dxfId="293" priority="357" stopIfTrue="1" operator="between">
      <formula>0.326797386</formula>
      <formula>0.653594771</formula>
    </cfRule>
  </conditionalFormatting>
  <conditionalFormatting sqref="L5">
    <cfRule type="cellIs" dxfId="292" priority="358" stopIfTrue="1" operator="between">
      <formula>0.0501</formula>
      <formula>0.2</formula>
    </cfRule>
    <cfRule type="cellIs" dxfId="291" priority="359" stopIfTrue="1" operator="between">
      <formula>0.201</formula>
      <formula>0.5</formula>
    </cfRule>
    <cfRule type="cellIs" dxfId="290" priority="360" stopIfTrue="1" operator="between">
      <formula>0.501</formula>
      <formula>1</formula>
    </cfRule>
  </conditionalFormatting>
  <conditionalFormatting sqref="L6:L7">
    <cfRule type="cellIs" dxfId="289" priority="361" stopIfTrue="1" operator="between">
      <formula>10.01</formula>
      <formula>50</formula>
    </cfRule>
    <cfRule type="cellIs" dxfId="288" priority="362" stopIfTrue="1" operator="greaterThan">
      <formula>50</formula>
    </cfRule>
  </conditionalFormatting>
  <conditionalFormatting sqref="L8:L9">
    <cfRule type="cellIs" dxfId="287" priority="363" stopIfTrue="1" operator="between">
      <formula>0.101</formula>
      <formula>0.5</formula>
    </cfRule>
    <cfRule type="cellIs" dxfId="286" priority="364" stopIfTrue="1" operator="between">
      <formula>0.501</formula>
      <formula>2</formula>
    </cfRule>
    <cfRule type="cellIs" dxfId="285" priority="365" stopIfTrue="1" operator="between">
      <formula>2.01</formula>
      <formula>5</formula>
    </cfRule>
  </conditionalFormatting>
  <conditionalFormatting sqref="D12">
    <cfRule type="cellIs" dxfId="284" priority="332" stopIfTrue="1" operator="between">
      <formula>1.01</formula>
      <formula>2</formula>
    </cfRule>
    <cfRule type="cellIs" dxfId="283" priority="333" stopIfTrue="1" operator="between">
      <formula>2.01</formula>
      <formula>4</formula>
    </cfRule>
    <cfRule type="cellIs" dxfId="282" priority="334" stopIfTrue="1" operator="between">
      <formula>4.01</formula>
      <formula>10</formula>
    </cfRule>
  </conditionalFormatting>
  <conditionalFormatting sqref="D10:D11">
    <cfRule type="cellIs" dxfId="281" priority="335" stopIfTrue="1" operator="between">
      <formula>2.01</formula>
      <formula>25</formula>
    </cfRule>
    <cfRule type="cellIs" dxfId="280" priority="336" stopIfTrue="1" operator="between">
      <formula>25.01</formula>
      <formula>38</formula>
    </cfRule>
    <cfRule type="cellIs" dxfId="279" priority="337" stopIfTrue="1" operator="between">
      <formula>38.01</formula>
      <formula>50</formula>
    </cfRule>
  </conditionalFormatting>
  <conditionalFormatting sqref="D4">
    <cfRule type="cellIs" dxfId="278" priority="321" stopIfTrue="1" operator="between">
      <formula>0.032679739</formula>
      <formula>0.163398692</formula>
    </cfRule>
    <cfRule type="cellIs" dxfId="277" priority="322" stopIfTrue="1" operator="between">
      <formula>0.163398693</formula>
      <formula>0.326797385</formula>
    </cfRule>
    <cfRule type="cellIs" dxfId="276" priority="323" stopIfTrue="1" operator="between">
      <formula>0.326797386</formula>
      <formula>0.653594771</formula>
    </cfRule>
  </conditionalFormatting>
  <conditionalFormatting sqref="D5">
    <cfRule type="cellIs" dxfId="275" priority="324" stopIfTrue="1" operator="between">
      <formula>0.0501</formula>
      <formula>0.2</formula>
    </cfRule>
    <cfRule type="cellIs" dxfId="274" priority="325" stopIfTrue="1" operator="between">
      <formula>0.201</formula>
      <formula>0.5</formula>
    </cfRule>
    <cfRule type="cellIs" dxfId="273" priority="326" stopIfTrue="1" operator="between">
      <formula>0.501</formula>
      <formula>1</formula>
    </cfRule>
  </conditionalFormatting>
  <conditionalFormatting sqref="D6:D7">
    <cfRule type="cellIs" dxfId="272" priority="327" stopIfTrue="1" operator="between">
      <formula>10.01</formula>
      <formula>50</formula>
    </cfRule>
    <cfRule type="cellIs" dxfId="271" priority="328" stopIfTrue="1" operator="greaterThan">
      <formula>50</formula>
    </cfRule>
  </conditionalFormatting>
  <conditionalFormatting sqref="D8:D9">
    <cfRule type="cellIs" dxfId="270" priority="329" stopIfTrue="1" operator="between">
      <formula>0.101</formula>
      <formula>0.5</formula>
    </cfRule>
    <cfRule type="cellIs" dxfId="269" priority="330" stopIfTrue="1" operator="between">
      <formula>0.501</formula>
      <formula>2</formula>
    </cfRule>
    <cfRule type="cellIs" dxfId="268" priority="331" stopIfTrue="1" operator="between">
      <formula>2.01</formula>
      <formula>5</formula>
    </cfRule>
  </conditionalFormatting>
  <conditionalFormatting sqref="F12">
    <cfRule type="cellIs" dxfId="267" priority="315" stopIfTrue="1" operator="between">
      <formula>1.01</formula>
      <formula>2</formula>
    </cfRule>
    <cfRule type="cellIs" dxfId="266" priority="316" stopIfTrue="1" operator="between">
      <formula>2.01</formula>
      <formula>4</formula>
    </cfRule>
    <cfRule type="cellIs" dxfId="265" priority="317" stopIfTrue="1" operator="between">
      <formula>4.01</formula>
      <formula>10</formula>
    </cfRule>
  </conditionalFormatting>
  <conditionalFormatting sqref="F10:F11">
    <cfRule type="cellIs" dxfId="264" priority="318" stopIfTrue="1" operator="between">
      <formula>2.01</formula>
      <formula>25</formula>
    </cfRule>
    <cfRule type="cellIs" dxfId="263" priority="319" stopIfTrue="1" operator="between">
      <formula>25.01</formula>
      <formula>38</formula>
    </cfRule>
    <cfRule type="cellIs" dxfId="262" priority="320" stopIfTrue="1" operator="between">
      <formula>38.01</formula>
      <formula>50</formula>
    </cfRule>
  </conditionalFormatting>
  <conditionalFormatting sqref="F4">
    <cfRule type="cellIs" dxfId="261" priority="304" stopIfTrue="1" operator="between">
      <formula>0.032679739</formula>
      <formula>0.163398692</formula>
    </cfRule>
    <cfRule type="cellIs" dxfId="260" priority="305" stopIfTrue="1" operator="between">
      <formula>0.163398693</formula>
      <formula>0.326797385</formula>
    </cfRule>
    <cfRule type="cellIs" dxfId="259" priority="306" stopIfTrue="1" operator="between">
      <formula>0.326797386</formula>
      <formula>0.653594771</formula>
    </cfRule>
  </conditionalFormatting>
  <conditionalFormatting sqref="F5">
    <cfRule type="cellIs" dxfId="258" priority="307" stopIfTrue="1" operator="between">
      <formula>0.0501</formula>
      <formula>0.2</formula>
    </cfRule>
    <cfRule type="cellIs" dxfId="257" priority="308" stopIfTrue="1" operator="between">
      <formula>0.201</formula>
      <formula>0.5</formula>
    </cfRule>
    <cfRule type="cellIs" dxfId="256" priority="309" stopIfTrue="1" operator="between">
      <formula>0.501</formula>
      <formula>1</formula>
    </cfRule>
  </conditionalFormatting>
  <conditionalFormatting sqref="F6:F7">
    <cfRule type="cellIs" dxfId="255" priority="310" stopIfTrue="1" operator="between">
      <formula>10.01</formula>
      <formula>50</formula>
    </cfRule>
    <cfRule type="cellIs" dxfId="254" priority="311" stopIfTrue="1" operator="greaterThan">
      <formula>50</formula>
    </cfRule>
  </conditionalFormatting>
  <conditionalFormatting sqref="F8:F9">
    <cfRule type="cellIs" dxfId="253" priority="312" stopIfTrue="1" operator="between">
      <formula>0.101</formula>
      <formula>0.5</formula>
    </cfRule>
    <cfRule type="cellIs" dxfId="252" priority="313" stopIfTrue="1" operator="between">
      <formula>0.501</formula>
      <formula>2</formula>
    </cfRule>
    <cfRule type="cellIs" dxfId="251" priority="314" stopIfTrue="1" operator="between">
      <formula>2.01</formula>
      <formula>5</formula>
    </cfRule>
  </conditionalFormatting>
  <conditionalFormatting sqref="P10:P11">
    <cfRule type="cellIs" dxfId="250" priority="77" stopIfTrue="1" operator="between">
      <formula>2.01</formula>
      <formula>25</formula>
    </cfRule>
    <cfRule type="cellIs" dxfId="249" priority="78" stopIfTrue="1" operator="between">
      <formula>25.01</formula>
      <formula>38</formula>
    </cfRule>
    <cfRule type="cellIs" dxfId="248" priority="79" stopIfTrue="1" operator="between">
      <formula>38.01</formula>
      <formula>50</formula>
    </cfRule>
  </conditionalFormatting>
  <conditionalFormatting sqref="P4">
    <cfRule type="cellIs" dxfId="247" priority="66" stopIfTrue="1" operator="between">
      <formula>0.032679739</formula>
      <formula>0.163398692</formula>
    </cfRule>
    <cfRule type="cellIs" dxfId="246" priority="67" stopIfTrue="1" operator="between">
      <formula>0.163398693</formula>
      <formula>0.326797385</formula>
    </cfRule>
    <cfRule type="cellIs" dxfId="245" priority="68" stopIfTrue="1" operator="between">
      <formula>0.326797386</formula>
      <formula>0.653594771</formula>
    </cfRule>
  </conditionalFormatting>
  <conditionalFormatting sqref="P5">
    <cfRule type="cellIs" dxfId="244" priority="69" stopIfTrue="1" operator="between">
      <formula>0.0501</formula>
      <formula>0.2</formula>
    </cfRule>
    <cfRule type="cellIs" dxfId="243" priority="70" stopIfTrue="1" operator="between">
      <formula>0.201</formula>
      <formula>0.5</formula>
    </cfRule>
    <cfRule type="cellIs" dxfId="242" priority="71" stopIfTrue="1" operator="between">
      <formula>0.501</formula>
      <formula>1</formula>
    </cfRule>
  </conditionalFormatting>
  <conditionalFormatting sqref="P6:P7">
    <cfRule type="cellIs" dxfId="241" priority="72" stopIfTrue="1" operator="between">
      <formula>10.01</formula>
      <formula>50</formula>
    </cfRule>
    <cfRule type="cellIs" dxfId="240" priority="73" stopIfTrue="1" operator="greaterThan">
      <formula>50</formula>
    </cfRule>
  </conditionalFormatting>
  <conditionalFormatting sqref="P8:P9">
    <cfRule type="cellIs" dxfId="239" priority="74" stopIfTrue="1" operator="between">
      <formula>0.101</formula>
      <formula>0.5</formula>
    </cfRule>
    <cfRule type="cellIs" dxfId="238" priority="75" stopIfTrue="1" operator="between">
      <formula>0.501</formula>
      <formula>2</formula>
    </cfRule>
    <cfRule type="cellIs" dxfId="237" priority="76" stopIfTrue="1" operator="between">
      <formula>2.01</formula>
      <formula>5</formula>
    </cfRule>
  </conditionalFormatting>
  <conditionalFormatting sqref="V4:XFD4 C4:T4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5:XFD5 C5:T5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9:XFD19">
    <cfRule type="top10" dxfId="236" priority="2" rank="6"/>
  </conditionalFormatting>
  <conditionalFormatting sqref="A12:XFD1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4FB20-8587-44AB-8972-748ADB37D134}">
  <dimension ref="A1:BU49"/>
  <sheetViews>
    <sheetView topLeftCell="Q1" workbookViewId="0">
      <pane ySplit="2" topLeftCell="A10" activePane="bottomLeft" state="frozen"/>
      <selection pane="bottomLeft" activeCell="V41" sqref="V41"/>
    </sheetView>
  </sheetViews>
  <sheetFormatPr baseColWidth="10" defaultColWidth="9.140625" defaultRowHeight="15" x14ac:dyDescent="0.25"/>
  <cols>
    <col min="1" max="1" width="20.28515625" bestFit="1" customWidth="1"/>
    <col min="2" max="2" width="10.7109375" bestFit="1" customWidth="1"/>
    <col min="3" max="3" width="15.7109375" bestFit="1" customWidth="1"/>
    <col min="4" max="4" width="15.7109375" customWidth="1"/>
    <col min="5" max="5" width="15.7109375" bestFit="1" customWidth="1"/>
    <col min="6" max="6" width="15.7109375" customWidth="1"/>
    <col min="7" max="15" width="15.7109375" bestFit="1" customWidth="1"/>
    <col min="16" max="16" width="15.7109375" customWidth="1"/>
    <col min="17" max="18" width="15.7109375" bestFit="1" customWidth="1"/>
    <col min="19" max="19" width="19" bestFit="1" customWidth="1"/>
    <col min="20" max="20" width="19" style="18" bestFit="1" customWidth="1"/>
    <col min="21" max="21" width="19" style="18" customWidth="1"/>
    <col min="22" max="22" width="19" style="18" bestFit="1" customWidth="1"/>
    <col min="23" max="23" width="11" style="18" bestFit="1" customWidth="1"/>
    <col min="24" max="25" width="18.7109375" style="18" bestFit="1" customWidth="1"/>
    <col min="26" max="73" width="9.140625" style="18"/>
  </cols>
  <sheetData>
    <row r="1" spans="1:73" s="168" customFormat="1" ht="15.75" thickBot="1" x14ac:dyDescent="0.3">
      <c r="C1" s="233">
        <v>1</v>
      </c>
      <c r="D1" s="235"/>
      <c r="E1" s="235"/>
      <c r="F1" s="235"/>
      <c r="G1" s="234"/>
      <c r="H1" s="233">
        <v>2</v>
      </c>
      <c r="I1" s="234"/>
      <c r="J1" s="167">
        <v>3</v>
      </c>
      <c r="K1" s="169">
        <v>3</v>
      </c>
      <c r="L1" s="169">
        <v>4</v>
      </c>
      <c r="M1" s="233">
        <v>5</v>
      </c>
      <c r="N1" s="234"/>
      <c r="O1" s="169">
        <v>6</v>
      </c>
      <c r="P1" s="169">
        <v>7</v>
      </c>
      <c r="Q1" s="169">
        <v>8</v>
      </c>
      <c r="R1" s="169">
        <v>9</v>
      </c>
      <c r="S1" s="169">
        <v>10</v>
      </c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 s="170"/>
      <c r="AY1" s="170"/>
      <c r="AZ1" s="170"/>
      <c r="BA1" s="170"/>
      <c r="BB1" s="170"/>
      <c r="BC1" s="170"/>
      <c r="BD1" s="170"/>
      <c r="BE1" s="170"/>
      <c r="BF1" s="170"/>
      <c r="BG1" s="170"/>
      <c r="BH1" s="170"/>
      <c r="BI1" s="170"/>
      <c r="BJ1" s="170"/>
      <c r="BK1" s="170"/>
      <c r="BL1" s="170"/>
      <c r="BM1" s="170"/>
      <c r="BN1" s="170"/>
      <c r="BO1" s="170"/>
      <c r="BP1" s="170"/>
      <c r="BQ1" s="170"/>
      <c r="BR1" s="170"/>
      <c r="BS1" s="170"/>
      <c r="BT1" s="170"/>
      <c r="BU1" s="170"/>
    </row>
    <row r="2" spans="1:73" s="129" customFormat="1" ht="16.5" thickBot="1" x14ac:dyDescent="0.3">
      <c r="A2" s="231" t="s">
        <v>53</v>
      </c>
      <c r="B2" s="232"/>
      <c r="C2" s="164" t="s">
        <v>74</v>
      </c>
      <c r="D2" s="163" t="s">
        <v>54</v>
      </c>
      <c r="E2" s="164" t="s">
        <v>86</v>
      </c>
      <c r="F2" s="163" t="s">
        <v>87</v>
      </c>
      <c r="G2" s="164" t="s">
        <v>88</v>
      </c>
      <c r="H2" s="165" t="s">
        <v>75</v>
      </c>
      <c r="I2" s="165" t="s">
        <v>76</v>
      </c>
      <c r="J2" s="124" t="s">
        <v>77</v>
      </c>
      <c r="K2" s="124" t="s">
        <v>69</v>
      </c>
      <c r="L2" s="124" t="s">
        <v>70</v>
      </c>
      <c r="M2" s="165" t="s">
        <v>95</v>
      </c>
      <c r="N2" s="165" t="s">
        <v>96</v>
      </c>
      <c r="O2" s="124" t="s">
        <v>73</v>
      </c>
      <c r="P2" s="125" t="s">
        <v>65</v>
      </c>
      <c r="Q2" s="124" t="s">
        <v>83</v>
      </c>
      <c r="R2" s="124" t="s">
        <v>84</v>
      </c>
      <c r="S2" s="159" t="s">
        <v>68</v>
      </c>
      <c r="T2" s="126"/>
      <c r="U2" s="126"/>
      <c r="V2" s="127" t="s">
        <v>42</v>
      </c>
      <c r="W2" s="126"/>
      <c r="X2" s="126"/>
      <c r="Y2" s="126"/>
      <c r="Z2" s="126"/>
      <c r="AA2" s="126"/>
      <c r="AB2" s="126"/>
      <c r="AC2" s="126"/>
      <c r="AD2" s="126"/>
      <c r="AE2" s="126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  <c r="BM2" s="128"/>
      <c r="BN2" s="128"/>
      <c r="BO2" s="128"/>
      <c r="BP2" s="128"/>
      <c r="BQ2" s="128"/>
      <c r="BR2" s="128"/>
      <c r="BS2" s="128"/>
      <c r="BT2" s="128"/>
      <c r="BU2" s="128"/>
    </row>
    <row r="3" spans="1:73" s="119" customFormat="1" ht="15.75" thickBot="1" x14ac:dyDescent="0.3">
      <c r="A3" s="113"/>
      <c r="B3" s="114" t="s">
        <v>0</v>
      </c>
      <c r="C3" s="120">
        <v>43101.004166666666</v>
      </c>
      <c r="D3" s="131">
        <v>43102.926041666666</v>
      </c>
      <c r="E3" s="120">
        <v>43104.083333333336</v>
      </c>
      <c r="F3" s="131">
        <v>43105.421875</v>
      </c>
      <c r="G3" s="120">
        <v>43116.456944444442</v>
      </c>
      <c r="H3" s="120">
        <v>43120.51666666667</v>
      </c>
      <c r="I3" s="120">
        <v>43122.383333333331</v>
      </c>
      <c r="J3" s="120">
        <v>43131.479166666672</v>
      </c>
      <c r="K3" s="120">
        <v>43189.841666666667</v>
      </c>
      <c r="L3" s="120">
        <v>43232.96597222222</v>
      </c>
      <c r="M3" s="120">
        <v>43255.783333333333</v>
      </c>
      <c r="N3" s="120">
        <v>43265.271527777775</v>
      </c>
      <c r="O3" s="120">
        <v>43325.416666666664</v>
      </c>
      <c r="P3" s="136">
        <v>43411.89166666667</v>
      </c>
      <c r="Q3" s="123">
        <v>43427.634722222225</v>
      </c>
      <c r="R3" s="120">
        <v>43444.307638888888</v>
      </c>
      <c r="S3" s="145">
        <v>43459.549305555556</v>
      </c>
      <c r="T3" s="115"/>
      <c r="U3" s="115"/>
      <c r="V3" s="116"/>
      <c r="W3" s="115"/>
      <c r="X3" s="115"/>
      <c r="Y3" s="115"/>
      <c r="Z3" s="115"/>
      <c r="AA3" s="117"/>
      <c r="AB3" s="117"/>
      <c r="AC3" s="117"/>
      <c r="AD3" s="117"/>
      <c r="AE3" s="117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</row>
    <row r="4" spans="1:73" s="119" customFormat="1" ht="15.75" thickBot="1" x14ac:dyDescent="0.3">
      <c r="A4" s="113"/>
      <c r="B4" s="114" t="s">
        <v>1</v>
      </c>
      <c r="C4" s="120">
        <v>43102.926041666666</v>
      </c>
      <c r="D4" s="131">
        <v>43104.083333333336</v>
      </c>
      <c r="E4" s="120">
        <v>43105.421875</v>
      </c>
      <c r="F4" s="131">
        <v>43116.456944444442</v>
      </c>
      <c r="G4" s="120">
        <v>43118.484375</v>
      </c>
      <c r="H4" s="120">
        <v>43122.321527777778</v>
      </c>
      <c r="I4" s="120">
        <v>43125.228124999994</v>
      </c>
      <c r="J4" s="120">
        <v>43134.48541666667</v>
      </c>
      <c r="K4" s="120">
        <v>43193.183333333334</v>
      </c>
      <c r="L4" s="120">
        <v>43234.541666666664</v>
      </c>
      <c r="M4" s="120">
        <v>43265.271527777775</v>
      </c>
      <c r="N4" s="120">
        <v>43278.333333333336</v>
      </c>
      <c r="O4" s="120">
        <v>43327.633333333331</v>
      </c>
      <c r="P4" s="131">
        <v>43413.106944444444</v>
      </c>
      <c r="Q4" s="121">
        <v>43428.433333333334</v>
      </c>
      <c r="R4" s="121">
        <v>43455.474999999999</v>
      </c>
      <c r="S4" s="145">
        <v>43465.907638888886</v>
      </c>
      <c r="T4" s="115"/>
      <c r="U4" s="115"/>
      <c r="V4" s="116"/>
      <c r="W4" s="115"/>
      <c r="X4" s="115"/>
      <c r="Y4" s="115"/>
      <c r="Z4" s="115"/>
      <c r="AA4" s="117"/>
      <c r="AB4" s="117"/>
      <c r="AC4" s="117"/>
      <c r="AD4" s="117"/>
      <c r="AE4" s="117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</row>
    <row r="5" spans="1:73" x14ac:dyDescent="0.25">
      <c r="A5" s="36" t="s">
        <v>2</v>
      </c>
      <c r="B5" s="83" t="s">
        <v>3</v>
      </c>
      <c r="C5" s="97">
        <v>2.8000000000000001E-2</v>
      </c>
      <c r="D5" s="98">
        <v>4.3999999999999997E-2</v>
      </c>
      <c r="E5" s="98">
        <v>2.7E-2</v>
      </c>
      <c r="F5" s="98">
        <v>4.3999999999999997E-2</v>
      </c>
      <c r="G5" s="98">
        <v>4.3999999999999997E-2</v>
      </c>
      <c r="H5" s="98">
        <v>2.5000000000000001E-2</v>
      </c>
      <c r="I5" s="98">
        <v>3.3000000000000002E-2</v>
      </c>
      <c r="J5" s="98">
        <v>2.1000000000000001E-2</v>
      </c>
      <c r="K5" s="99">
        <v>1.7000000000000001E-2</v>
      </c>
      <c r="L5" s="98">
        <v>4.5999999999999999E-2</v>
      </c>
      <c r="M5" s="98">
        <v>8.5000000000000006E-2</v>
      </c>
      <c r="N5" s="98">
        <v>7.2999999999999995E-2</v>
      </c>
      <c r="O5" s="98">
        <v>3.3000000000000002E-2</v>
      </c>
      <c r="P5" s="98">
        <v>3.5999999999999997E-2</v>
      </c>
      <c r="Q5" s="98">
        <v>3.5999999999999997E-2</v>
      </c>
      <c r="R5" s="98">
        <v>3.5000000000000003E-2</v>
      </c>
      <c r="S5" s="100">
        <v>3.5000000000000003E-2</v>
      </c>
      <c r="T5" s="19"/>
      <c r="U5" s="19"/>
      <c r="V5" s="82">
        <f t="shared" ref="V5:V13" si="0">AVERAGE(C5:S5)</f>
        <v>3.8941176470588243E-2</v>
      </c>
      <c r="W5" s="19"/>
      <c r="X5" s="19"/>
      <c r="Y5" s="19"/>
      <c r="Z5" s="19"/>
      <c r="AA5" s="19"/>
      <c r="AB5" s="19"/>
      <c r="AC5" s="19"/>
      <c r="AD5" s="19"/>
      <c r="AE5" s="19"/>
    </row>
    <row r="6" spans="1:73" x14ac:dyDescent="0.25">
      <c r="A6" s="37" t="s">
        <v>4</v>
      </c>
      <c r="B6" s="84" t="s">
        <v>3</v>
      </c>
      <c r="C6" s="101">
        <v>0.27600000000000002</v>
      </c>
      <c r="D6" s="91">
        <v>0.42299999999999999</v>
      </c>
      <c r="E6" s="91">
        <v>1.0069999999999999</v>
      </c>
      <c r="F6" s="91">
        <v>0.42299999999999999</v>
      </c>
      <c r="G6" s="91">
        <v>0.42299999999999999</v>
      </c>
      <c r="H6" s="91">
        <v>0.61299999999999999</v>
      </c>
      <c r="I6" s="91">
        <v>1.0229999999999999</v>
      </c>
      <c r="J6" s="95">
        <v>0.22900000000000001</v>
      </c>
      <c r="K6" s="91">
        <v>1.43</v>
      </c>
      <c r="L6" s="91">
        <v>0.185</v>
      </c>
      <c r="M6" s="91">
        <v>0.39900000000000002</v>
      </c>
      <c r="N6" s="91">
        <v>9.4E-2</v>
      </c>
      <c r="O6" s="91">
        <v>0.23799999999999999</v>
      </c>
      <c r="P6" s="91">
        <v>0.375</v>
      </c>
      <c r="Q6" s="91">
        <v>0.375</v>
      </c>
      <c r="R6" s="91">
        <v>0.104</v>
      </c>
      <c r="S6" s="102">
        <v>0.104</v>
      </c>
      <c r="T6" s="20"/>
      <c r="U6" s="20"/>
      <c r="V6" s="82">
        <f t="shared" si="0"/>
        <v>0.45417647058823529</v>
      </c>
      <c r="W6" s="20"/>
      <c r="X6" s="20"/>
      <c r="Y6" s="20"/>
      <c r="Z6" s="20"/>
      <c r="AA6" s="20"/>
      <c r="AB6" s="20"/>
      <c r="AC6" s="20"/>
      <c r="AD6" s="20"/>
      <c r="AE6" s="20"/>
    </row>
    <row r="7" spans="1:73" x14ac:dyDescent="0.25">
      <c r="A7" s="37" t="s">
        <v>5</v>
      </c>
      <c r="B7" s="84" t="s">
        <v>6</v>
      </c>
      <c r="C7" s="103">
        <v>9.5</v>
      </c>
      <c r="D7" s="92">
        <v>8.1</v>
      </c>
      <c r="E7" s="92">
        <v>7.2</v>
      </c>
      <c r="F7" s="92">
        <v>8.1</v>
      </c>
      <c r="G7" s="92">
        <v>8.1</v>
      </c>
      <c r="H7" s="92">
        <v>6.9</v>
      </c>
      <c r="I7" s="92">
        <v>6.1</v>
      </c>
      <c r="J7" s="94">
        <v>7.7</v>
      </c>
      <c r="K7" s="92">
        <v>5.4</v>
      </c>
      <c r="L7" s="92">
        <v>4.7</v>
      </c>
      <c r="M7" s="92">
        <v>6.1</v>
      </c>
      <c r="N7" s="92">
        <v>5.6</v>
      </c>
      <c r="O7" s="94">
        <v>4.8</v>
      </c>
      <c r="P7" s="94">
        <v>6.1</v>
      </c>
      <c r="Q7" s="94">
        <v>6.1</v>
      </c>
      <c r="R7" s="92">
        <v>17.600000000000001</v>
      </c>
      <c r="S7" s="104">
        <v>17.600000000000001</v>
      </c>
      <c r="T7" s="21"/>
      <c r="U7" s="21"/>
      <c r="V7" s="82">
        <f t="shared" si="0"/>
        <v>7.9823529411764698</v>
      </c>
      <c r="W7" s="21"/>
      <c r="X7" s="21"/>
      <c r="Y7" s="21"/>
      <c r="Z7" s="21"/>
      <c r="AA7" s="21"/>
      <c r="AB7" s="21"/>
      <c r="AC7" s="21"/>
      <c r="AD7" s="21"/>
      <c r="AE7" s="21"/>
    </row>
    <row r="8" spans="1:73" x14ac:dyDescent="0.25">
      <c r="A8" s="37" t="s">
        <v>5</v>
      </c>
      <c r="B8" s="84" t="s">
        <v>7</v>
      </c>
      <c r="C8" s="103">
        <v>2.15</v>
      </c>
      <c r="D8" s="92">
        <v>1.83</v>
      </c>
      <c r="E8" s="93">
        <v>1.63</v>
      </c>
      <c r="F8" s="92">
        <v>1.83</v>
      </c>
      <c r="G8" s="92">
        <v>1.83</v>
      </c>
      <c r="H8" s="93">
        <v>1.56</v>
      </c>
      <c r="I8" s="92">
        <v>1.38</v>
      </c>
      <c r="J8" s="92">
        <v>1.74</v>
      </c>
      <c r="K8" s="93">
        <v>1.22</v>
      </c>
      <c r="L8" s="92">
        <v>1.06</v>
      </c>
      <c r="M8" s="92">
        <v>1.38</v>
      </c>
      <c r="N8" s="92">
        <v>1.26</v>
      </c>
      <c r="O8" s="93">
        <v>1.08</v>
      </c>
      <c r="P8" s="93">
        <v>1.38</v>
      </c>
      <c r="Q8" s="93">
        <v>1.38</v>
      </c>
      <c r="R8" s="93">
        <v>3.97</v>
      </c>
      <c r="S8" s="106">
        <v>3.97</v>
      </c>
      <c r="T8" s="21"/>
      <c r="U8" s="21"/>
      <c r="V8" s="82">
        <f t="shared" si="0"/>
        <v>1.802941176470588</v>
      </c>
      <c r="W8" s="21"/>
      <c r="X8" s="21"/>
      <c r="Y8" s="21"/>
      <c r="Z8" s="21"/>
      <c r="AA8" s="21"/>
      <c r="AB8" s="21"/>
      <c r="AC8" s="21"/>
      <c r="AD8" s="21"/>
      <c r="AE8" s="21"/>
    </row>
    <row r="9" spans="1:73" x14ac:dyDescent="0.25">
      <c r="A9" s="37" t="s">
        <v>8</v>
      </c>
      <c r="B9" s="84" t="s">
        <v>9</v>
      </c>
      <c r="C9" s="105">
        <v>0.16</v>
      </c>
      <c r="D9" s="93">
        <v>0.23</v>
      </c>
      <c r="E9" s="93">
        <v>0.13</v>
      </c>
      <c r="F9" s="93">
        <v>0.23</v>
      </c>
      <c r="G9" s="93">
        <v>0.23</v>
      </c>
      <c r="H9" s="93">
        <v>0.13</v>
      </c>
      <c r="I9" s="93">
        <v>0.08</v>
      </c>
      <c r="J9" s="93">
        <v>7.0000000000000007E-2</v>
      </c>
      <c r="K9" s="93">
        <v>0.04</v>
      </c>
      <c r="L9" s="93">
        <v>0.2</v>
      </c>
      <c r="M9" s="93">
        <v>0.68</v>
      </c>
      <c r="N9" s="93">
        <v>0.78</v>
      </c>
      <c r="O9" s="93">
        <v>0.05</v>
      </c>
      <c r="P9" s="93">
        <v>0.02</v>
      </c>
      <c r="Q9" s="93">
        <v>0.02</v>
      </c>
      <c r="R9" s="93">
        <v>0.03</v>
      </c>
      <c r="S9" s="106">
        <v>0.03</v>
      </c>
      <c r="T9" s="22"/>
      <c r="U9" s="22"/>
      <c r="V9" s="82">
        <f t="shared" si="0"/>
        <v>0.18294117647058819</v>
      </c>
      <c r="W9" s="22"/>
      <c r="X9" s="22"/>
      <c r="Y9" s="22"/>
      <c r="Z9" s="22"/>
      <c r="AA9" s="22"/>
      <c r="AB9" s="22"/>
      <c r="AC9" s="22"/>
      <c r="AD9" s="22"/>
      <c r="AE9" s="22"/>
    </row>
    <row r="10" spans="1:73" x14ac:dyDescent="0.25">
      <c r="A10" s="37" t="s">
        <v>8</v>
      </c>
      <c r="B10" s="84" t="s">
        <v>7</v>
      </c>
      <c r="C10" s="101">
        <v>0.124</v>
      </c>
      <c r="D10" s="91">
        <v>0.17899999999999999</v>
      </c>
      <c r="E10" s="91">
        <v>0.10100000000000001</v>
      </c>
      <c r="F10" s="91">
        <v>0.17899999999999999</v>
      </c>
      <c r="G10" s="91">
        <v>0.17899999999999999</v>
      </c>
      <c r="H10" s="91">
        <v>0.10100000000000001</v>
      </c>
      <c r="I10" s="91">
        <v>6.2E-2</v>
      </c>
      <c r="J10" s="91">
        <v>5.3999999999999999E-2</v>
      </c>
      <c r="K10" s="91">
        <v>3.1E-2</v>
      </c>
      <c r="L10" s="91">
        <v>0.156</v>
      </c>
      <c r="M10" s="91">
        <v>0.52900000000000003</v>
      </c>
      <c r="N10" s="91">
        <v>0.60699999999999998</v>
      </c>
      <c r="O10" s="91">
        <v>3.9E-2</v>
      </c>
      <c r="P10" s="91">
        <v>1.6E-2</v>
      </c>
      <c r="Q10" s="91">
        <v>1.6E-2</v>
      </c>
      <c r="R10" s="91">
        <v>2.3E-2</v>
      </c>
      <c r="S10" s="102">
        <v>2.3E-2</v>
      </c>
      <c r="T10" s="20"/>
      <c r="U10" s="20"/>
      <c r="V10" s="82">
        <f t="shared" si="0"/>
        <v>0.14229411764705882</v>
      </c>
      <c r="W10" s="22"/>
      <c r="X10" s="22"/>
      <c r="Y10" s="22"/>
      <c r="Z10" s="22"/>
      <c r="AA10" s="22"/>
      <c r="AB10" s="20"/>
      <c r="AC10" s="20"/>
      <c r="AD10" s="20"/>
      <c r="AE10" s="20"/>
    </row>
    <row r="11" spans="1:73" x14ac:dyDescent="0.25">
      <c r="A11" s="37" t="s">
        <v>10</v>
      </c>
      <c r="B11" s="84" t="s">
        <v>11</v>
      </c>
      <c r="C11" s="107">
        <v>601.70000000000005</v>
      </c>
      <c r="D11" s="90">
        <v>640.9</v>
      </c>
      <c r="E11" s="90">
        <v>2356.9</v>
      </c>
      <c r="F11" s="90">
        <v>640.9</v>
      </c>
      <c r="G11" s="90">
        <v>640.9</v>
      </c>
      <c r="H11" s="90">
        <v>1201.8</v>
      </c>
      <c r="I11" s="90">
        <v>1860.9</v>
      </c>
      <c r="J11" s="90">
        <v>459.2</v>
      </c>
      <c r="K11" s="90">
        <v>3057.6</v>
      </c>
      <c r="L11" s="90">
        <v>135</v>
      </c>
      <c r="M11" s="90">
        <v>784.2</v>
      </c>
      <c r="N11" s="90">
        <v>44.8</v>
      </c>
      <c r="O11" s="90">
        <v>315.3</v>
      </c>
      <c r="P11" s="90">
        <v>503.6</v>
      </c>
      <c r="Q11" s="90">
        <v>503.6</v>
      </c>
      <c r="R11" s="90">
        <v>90</v>
      </c>
      <c r="S11" s="108">
        <v>90</v>
      </c>
      <c r="T11" s="23"/>
      <c r="U11" s="23"/>
      <c r="V11" s="82">
        <f t="shared" si="0"/>
        <v>819.2529411764707</v>
      </c>
      <c r="W11" s="23"/>
      <c r="X11" s="23"/>
      <c r="Y11" s="23"/>
      <c r="Z11" s="23"/>
      <c r="AA11" s="23"/>
      <c r="AB11" s="23"/>
      <c r="AC11" s="23"/>
      <c r="AD11" s="23"/>
      <c r="AE11" s="23"/>
    </row>
    <row r="12" spans="1:73" x14ac:dyDescent="0.25">
      <c r="A12" s="37" t="s">
        <v>12</v>
      </c>
      <c r="B12" s="84" t="s">
        <v>11</v>
      </c>
      <c r="C12" s="107">
        <v>20</v>
      </c>
      <c r="D12" s="90">
        <v>30.5</v>
      </c>
      <c r="E12" s="90">
        <v>83.8</v>
      </c>
      <c r="F12" s="90">
        <v>30.5</v>
      </c>
      <c r="G12" s="90">
        <v>30.5</v>
      </c>
      <c r="H12" s="90">
        <v>32.5</v>
      </c>
      <c r="I12" s="90">
        <v>50.7</v>
      </c>
      <c r="J12" s="90">
        <v>14</v>
      </c>
      <c r="K12" s="90">
        <v>91.9</v>
      </c>
      <c r="L12" s="90">
        <v>14.7</v>
      </c>
      <c r="M12" s="90">
        <v>80.8</v>
      </c>
      <c r="N12" s="90">
        <v>4.4000000000000004</v>
      </c>
      <c r="O12" s="90">
        <v>34.1</v>
      </c>
      <c r="P12" s="90">
        <v>55.2</v>
      </c>
      <c r="Q12" s="90">
        <v>55.2</v>
      </c>
      <c r="R12" s="90"/>
      <c r="S12" s="108"/>
      <c r="T12" s="23"/>
      <c r="U12" s="23"/>
      <c r="V12" s="82">
        <f t="shared" si="0"/>
        <v>41.92</v>
      </c>
      <c r="W12" s="23"/>
      <c r="X12" s="23"/>
      <c r="Y12" s="23"/>
      <c r="Z12" s="23"/>
      <c r="AA12" s="23"/>
      <c r="AB12" s="23"/>
      <c r="AC12" s="23"/>
      <c r="AD12" s="23"/>
      <c r="AE12" s="23"/>
    </row>
    <row r="13" spans="1:73" ht="15.75" thickBot="1" x14ac:dyDescent="0.3">
      <c r="A13" s="38" t="s">
        <v>43</v>
      </c>
      <c r="B13" s="85" t="s">
        <v>7</v>
      </c>
      <c r="C13" s="109">
        <v>1.2</v>
      </c>
      <c r="D13" s="110">
        <v>1.3</v>
      </c>
      <c r="E13" s="110">
        <v>2.9</v>
      </c>
      <c r="F13" s="110">
        <v>1.3</v>
      </c>
      <c r="G13" s="110">
        <v>1.3</v>
      </c>
      <c r="H13" s="110">
        <v>1.1000000000000001</v>
      </c>
      <c r="I13" s="110">
        <v>1.7</v>
      </c>
      <c r="J13" s="110">
        <v>0.8</v>
      </c>
      <c r="K13" s="110">
        <v>2.2999999999999998</v>
      </c>
      <c r="L13" s="111">
        <v>1</v>
      </c>
      <c r="M13" s="110">
        <v>2.7</v>
      </c>
      <c r="N13" s="110">
        <v>1.2</v>
      </c>
      <c r="O13" s="110">
        <v>1.8</v>
      </c>
      <c r="P13" s="110">
        <v>2.7</v>
      </c>
      <c r="Q13" s="110">
        <v>2.7</v>
      </c>
      <c r="R13" s="110">
        <v>0.5</v>
      </c>
      <c r="S13" s="112">
        <v>0.5</v>
      </c>
      <c r="T13" s="24"/>
      <c r="U13" s="24"/>
      <c r="V13" s="82">
        <f t="shared" si="0"/>
        <v>1.5882352941176467</v>
      </c>
      <c r="W13" s="24"/>
      <c r="X13" s="24"/>
      <c r="Y13" s="24"/>
      <c r="Z13" s="24"/>
      <c r="AA13" s="24"/>
      <c r="AB13" s="24"/>
      <c r="AC13" s="24"/>
      <c r="AD13" s="24"/>
      <c r="AE13" s="24"/>
    </row>
    <row r="14" spans="1:73" x14ac:dyDescent="0.25">
      <c r="A14" s="39"/>
      <c r="B14" s="39"/>
      <c r="C14" s="39"/>
      <c r="D14" s="39"/>
      <c r="E14" s="1"/>
      <c r="F14" s="1"/>
      <c r="G14" s="39"/>
      <c r="H14" s="2"/>
      <c r="I14" s="2"/>
      <c r="J14" s="39"/>
      <c r="K14" s="39"/>
      <c r="L14" s="39"/>
      <c r="M14" s="39"/>
      <c r="N14" s="39"/>
      <c r="O14" s="39"/>
      <c r="P14" s="39"/>
      <c r="Q14" s="39"/>
      <c r="R14" s="39"/>
      <c r="S14" s="77"/>
      <c r="T14" s="40"/>
      <c r="U14" s="40"/>
      <c r="V14" s="40"/>
      <c r="W14" s="40"/>
      <c r="X14" s="40"/>
      <c r="Y14" s="40"/>
      <c r="Z14" s="40"/>
    </row>
    <row r="15" spans="1:73" x14ac:dyDescent="0.25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2"/>
      <c r="U15" s="42"/>
      <c r="V15" s="42"/>
      <c r="W15" s="42"/>
      <c r="X15" s="42"/>
      <c r="Y15" s="40"/>
      <c r="Z15" s="40"/>
    </row>
    <row r="16" spans="1:73" s="9" customFormat="1" x14ac:dyDescent="0.2">
      <c r="A16" s="43" t="s">
        <v>13</v>
      </c>
      <c r="B16" s="44"/>
      <c r="C16" s="44" t="s">
        <v>15</v>
      </c>
      <c r="D16" s="44" t="s">
        <v>15</v>
      </c>
      <c r="E16" s="44" t="s">
        <v>15</v>
      </c>
      <c r="F16" s="44" t="s">
        <v>15</v>
      </c>
      <c r="G16" s="44" t="s">
        <v>15</v>
      </c>
      <c r="H16" s="44" t="s">
        <v>15</v>
      </c>
      <c r="I16" s="44" t="s">
        <v>15</v>
      </c>
      <c r="J16" s="44" t="s">
        <v>15</v>
      </c>
      <c r="K16" s="44" t="s">
        <v>15</v>
      </c>
      <c r="L16" s="44" t="s">
        <v>15</v>
      </c>
      <c r="M16" s="44" t="s">
        <v>15</v>
      </c>
      <c r="N16" s="44" t="s">
        <v>15</v>
      </c>
      <c r="O16" s="44" t="s">
        <v>15</v>
      </c>
      <c r="P16" s="44" t="s">
        <v>15</v>
      </c>
      <c r="Q16" s="44" t="s">
        <v>15</v>
      </c>
      <c r="R16" s="44" t="s">
        <v>15</v>
      </c>
      <c r="S16" s="44" t="s">
        <v>15</v>
      </c>
      <c r="T16" s="45"/>
      <c r="U16" s="45"/>
      <c r="V16" s="45"/>
      <c r="W16" s="45"/>
      <c r="X16" s="45"/>
      <c r="Y16" s="46"/>
      <c r="Z16" s="46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</row>
    <row r="17" spans="1:73" s="8" customFormat="1" x14ac:dyDescent="0.25">
      <c r="A17" s="47" t="s">
        <v>16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2"/>
      <c r="U17" s="42"/>
      <c r="V17" s="42"/>
      <c r="W17" s="42"/>
      <c r="X17" s="42"/>
      <c r="Y17" s="40"/>
      <c r="Z17" s="40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</row>
    <row r="18" spans="1:73" s="8" customFormat="1" ht="15.75" thickBot="1" x14ac:dyDescent="0.3">
      <c r="A18" s="47" t="s">
        <v>17</v>
      </c>
      <c r="B18" s="48" t="s">
        <v>33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T18" s="48"/>
      <c r="U18" s="48"/>
      <c r="V18" s="42"/>
      <c r="W18" s="42"/>
      <c r="X18" s="42"/>
      <c r="Y18" s="42"/>
      <c r="Z18" s="40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</row>
    <row r="19" spans="1:73" s="8" customFormat="1" x14ac:dyDescent="0.25">
      <c r="A19" s="47" t="s">
        <v>18</v>
      </c>
      <c r="B19" s="48" t="s">
        <v>34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9"/>
      <c r="O19" s="48"/>
      <c r="P19" s="48"/>
      <c r="Q19" s="48"/>
      <c r="R19" s="48"/>
      <c r="T19" s="210" t="s">
        <v>36</v>
      </c>
      <c r="U19" s="205" t="s">
        <v>89</v>
      </c>
      <c r="V19" s="160"/>
      <c r="W19" s="161"/>
      <c r="X19" s="146" t="s">
        <v>37</v>
      </c>
      <c r="Y19" s="215" t="s">
        <v>90</v>
      </c>
      <c r="Z19" s="40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</row>
    <row r="20" spans="1:73" s="8" customFormat="1" x14ac:dyDescent="0.25">
      <c r="A20" s="50" t="s">
        <v>19</v>
      </c>
      <c r="B20" s="51" t="s">
        <v>35</v>
      </c>
      <c r="C20" s="51">
        <v>2278615.5000026519</v>
      </c>
      <c r="D20" s="51">
        <v>1000875.6000008457</v>
      </c>
      <c r="E20" s="51">
        <v>4290009.1874906858</v>
      </c>
      <c r="F20" s="51">
        <v>6144143.5499985032</v>
      </c>
      <c r="G20" s="51">
        <v>1600310.9250026706</v>
      </c>
      <c r="H20" s="51">
        <v>2578872.0000069835</v>
      </c>
      <c r="I20" s="51">
        <v>3227485.0687475065</v>
      </c>
      <c r="J20" s="51">
        <v>1972625.9999967043</v>
      </c>
      <c r="K20" s="51">
        <v>2624986.8000059738</v>
      </c>
      <c r="L20" s="51">
        <v>285983.9999994908</v>
      </c>
      <c r="M20" s="51">
        <v>1122780.6000001039</v>
      </c>
      <c r="N20" s="51">
        <v>859361.40000044508</v>
      </c>
      <c r="O20" s="51">
        <v>121398.00000087451</v>
      </c>
      <c r="P20" s="51">
        <v>92441.399999720743</v>
      </c>
      <c r="Q20" s="51">
        <v>172855.7999996664</v>
      </c>
      <c r="R20" s="52">
        <v>2802905.3999970537</v>
      </c>
      <c r="S20" s="8">
        <v>1090326.5999996387</v>
      </c>
      <c r="T20" s="211">
        <f>SUM(C20:S20)</f>
        <v>32265977.831249509</v>
      </c>
      <c r="U20" s="206">
        <v>72675822.656237915</v>
      </c>
      <c r="V20" s="147">
        <f>SUM(T20*0.000001)</f>
        <v>32.265977831249508</v>
      </c>
      <c r="W20" s="48"/>
      <c r="X20" s="148" t="s">
        <v>38</v>
      </c>
      <c r="Y20" s="214">
        <f>(T20*100)/U20</f>
        <v>44.397127754397772</v>
      </c>
      <c r="Z20" s="40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</row>
    <row r="21" spans="1:73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T21" s="212"/>
      <c r="U21" s="207"/>
      <c r="V21" s="149"/>
      <c r="W21" s="53"/>
      <c r="X21" s="150"/>
      <c r="Y21" s="214"/>
      <c r="Z21" s="40"/>
    </row>
    <row r="22" spans="1:73" s="13" customFormat="1" x14ac:dyDescent="0.25">
      <c r="A22" s="54" t="s">
        <v>20</v>
      </c>
      <c r="B22" s="55"/>
      <c r="C22" s="55">
        <f>C20*C5</f>
        <v>63801.234000074255</v>
      </c>
      <c r="D22" s="55">
        <f t="shared" ref="D22:S22" si="1">D20*D5</f>
        <v>44038.526400037212</v>
      </c>
      <c r="E22" s="55">
        <f t="shared" si="1"/>
        <v>115830.24806224852</v>
      </c>
      <c r="F22" s="55">
        <f t="shared" si="1"/>
        <v>270342.31619993411</v>
      </c>
      <c r="G22" s="55">
        <f t="shared" si="1"/>
        <v>70413.680700117504</v>
      </c>
      <c r="H22" s="55">
        <f t="shared" si="1"/>
        <v>64471.80000017459</v>
      </c>
      <c r="I22" s="55">
        <f t="shared" si="1"/>
        <v>106507.00726866772</v>
      </c>
      <c r="J22" s="55">
        <f t="shared" si="1"/>
        <v>41425.145999930792</v>
      </c>
      <c r="K22" s="55">
        <f t="shared" si="1"/>
        <v>44624.775600101559</v>
      </c>
      <c r="L22" s="55">
        <f t="shared" si="1"/>
        <v>13155.263999976576</v>
      </c>
      <c r="M22" s="55">
        <f t="shared" si="1"/>
        <v>95436.351000008843</v>
      </c>
      <c r="N22" s="55">
        <f t="shared" si="1"/>
        <v>62733.382200032487</v>
      </c>
      <c r="O22" s="55">
        <f t="shared" si="1"/>
        <v>4006.1340000288592</v>
      </c>
      <c r="P22" s="55">
        <f t="shared" si="1"/>
        <v>3327.8903999899467</v>
      </c>
      <c r="Q22" s="55">
        <f t="shared" si="1"/>
        <v>6222.8087999879899</v>
      </c>
      <c r="R22" s="55">
        <f t="shared" si="1"/>
        <v>98101.688999896884</v>
      </c>
      <c r="S22" s="55">
        <f t="shared" si="1"/>
        <v>38161.430999987359</v>
      </c>
      <c r="T22" s="213">
        <f t="shared" ref="T22:T27" si="2">SUM(C22:S22)</f>
        <v>1142599.6846311952</v>
      </c>
      <c r="U22" s="208">
        <v>2426054.3621058729</v>
      </c>
      <c r="V22" s="151">
        <f>SUM(T22*0.000001)</f>
        <v>1.142599684631195</v>
      </c>
      <c r="W22" s="56" t="s">
        <v>39</v>
      </c>
      <c r="X22" s="152" t="s">
        <v>40</v>
      </c>
      <c r="Y22" s="214">
        <f>(T22*100)/U22</f>
        <v>47.097035518997664</v>
      </c>
      <c r="Z22" s="57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</row>
    <row r="23" spans="1:73" s="14" customFormat="1" x14ac:dyDescent="0.25">
      <c r="A23" s="58" t="s">
        <v>21</v>
      </c>
      <c r="B23" s="59"/>
      <c r="C23" s="59">
        <f>C20*C6</f>
        <v>628897.87800073205</v>
      </c>
      <c r="D23" s="59">
        <f t="shared" ref="D23:S23" si="3">D20*D6</f>
        <v>423370.37880035775</v>
      </c>
      <c r="E23" s="59">
        <f t="shared" si="3"/>
        <v>4320039.2518031206</v>
      </c>
      <c r="F23" s="59">
        <f t="shared" si="3"/>
        <v>2598972.7216493669</v>
      </c>
      <c r="G23" s="59">
        <f t="shared" si="3"/>
        <v>676931.52127612964</v>
      </c>
      <c r="H23" s="59">
        <f t="shared" si="3"/>
        <v>1580848.5360042809</v>
      </c>
      <c r="I23" s="59">
        <f t="shared" si="3"/>
        <v>3301717.2253286988</v>
      </c>
      <c r="J23" s="59">
        <f t="shared" si="3"/>
        <v>451731.35399924527</v>
      </c>
      <c r="K23" s="59">
        <f t="shared" si="3"/>
        <v>3753731.1240085424</v>
      </c>
      <c r="L23" s="59">
        <f t="shared" si="3"/>
        <v>52907.039999905799</v>
      </c>
      <c r="M23" s="59">
        <f t="shared" si="3"/>
        <v>447989.45940004149</v>
      </c>
      <c r="N23" s="59">
        <f t="shared" si="3"/>
        <v>80779.971600041841</v>
      </c>
      <c r="O23" s="59">
        <f t="shared" si="3"/>
        <v>28892.724000208131</v>
      </c>
      <c r="P23" s="59">
        <f t="shared" si="3"/>
        <v>34665.524999895279</v>
      </c>
      <c r="Q23" s="59">
        <f t="shared" si="3"/>
        <v>64820.9249998749</v>
      </c>
      <c r="R23" s="59">
        <f t="shared" si="3"/>
        <v>291502.16159969359</v>
      </c>
      <c r="S23" s="59">
        <f t="shared" si="3"/>
        <v>113393.96639996242</v>
      </c>
      <c r="T23" s="213">
        <f t="shared" si="2"/>
        <v>18851191.763870098</v>
      </c>
      <c r="U23" s="209">
        <v>24764100.875568792</v>
      </c>
      <c r="V23" s="153">
        <f>SUM(T23*0.000001)</f>
        <v>18.851191763870098</v>
      </c>
      <c r="W23" s="60" t="s">
        <v>21</v>
      </c>
      <c r="X23" s="154" t="s">
        <v>40</v>
      </c>
      <c r="Y23" s="214">
        <f t="shared" ref="Y23:Y27" si="4">(T23*100)/U23</f>
        <v>76.123061598686519</v>
      </c>
      <c r="Z23" s="57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</row>
    <row r="24" spans="1:73" s="14" customFormat="1" x14ac:dyDescent="0.25">
      <c r="A24" s="58" t="s">
        <v>22</v>
      </c>
      <c r="B24" s="59"/>
      <c r="C24" s="59">
        <f>C20*C7/4.43</f>
        <v>4886421.5011343556</v>
      </c>
      <c r="D24" s="59">
        <f t="shared" ref="D24:S24" si="5">D20*D7/4.43</f>
        <v>1830043.4221234426</v>
      </c>
      <c r="E24" s="59">
        <f t="shared" si="5"/>
        <v>6972475.4288787674</v>
      </c>
      <c r="F24" s="59">
        <f t="shared" si="5"/>
        <v>11234212.811509678</v>
      </c>
      <c r="G24" s="59">
        <f t="shared" si="5"/>
        <v>2926076.4091470949</v>
      </c>
      <c r="H24" s="59">
        <f t="shared" si="5"/>
        <v>4016753.2280018483</v>
      </c>
      <c r="I24" s="59">
        <f t="shared" si="5"/>
        <v>4444166.7989525488</v>
      </c>
      <c r="J24" s="59">
        <f t="shared" si="5"/>
        <v>3428717.8780981093</v>
      </c>
      <c r="K24" s="59">
        <f t="shared" si="5"/>
        <v>3199758.1760795172</v>
      </c>
      <c r="L24" s="59">
        <f t="shared" si="5"/>
        <v>303414.17607169453</v>
      </c>
      <c r="M24" s="59">
        <f t="shared" si="5"/>
        <v>1546041.0067721521</v>
      </c>
      <c r="N24" s="59">
        <f t="shared" si="5"/>
        <v>1086325.9232511269</v>
      </c>
      <c r="O24" s="59">
        <f t="shared" si="5"/>
        <v>131537.33634406267</v>
      </c>
      <c r="P24" s="59">
        <f t="shared" si="5"/>
        <v>127289.51241496537</v>
      </c>
      <c r="Q24" s="59">
        <f t="shared" si="5"/>
        <v>238018.14446906658</v>
      </c>
      <c r="R24" s="59">
        <f t="shared" si="5"/>
        <v>11135696.397279494</v>
      </c>
      <c r="S24" s="59">
        <f t="shared" si="5"/>
        <v>4331771.5936780237</v>
      </c>
      <c r="T24" s="213">
        <f t="shared" si="2"/>
        <v>61838719.744205952</v>
      </c>
      <c r="U24" s="209">
        <v>131851552.24305922</v>
      </c>
      <c r="V24" s="153">
        <f>SUM(T24*0.000001)</f>
        <v>61.838719744205946</v>
      </c>
      <c r="W24" s="60" t="s">
        <v>22</v>
      </c>
      <c r="X24" s="154" t="s">
        <v>40</v>
      </c>
      <c r="Y24" s="214">
        <f t="shared" si="4"/>
        <v>46.900259187097433</v>
      </c>
      <c r="Z24" s="57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</row>
    <row r="25" spans="1:73" s="14" customFormat="1" x14ac:dyDescent="0.25">
      <c r="A25" s="58" t="s">
        <v>23</v>
      </c>
      <c r="B25" s="59"/>
      <c r="C25" s="59">
        <f>C20*C9/1.28</f>
        <v>284826.93750033149</v>
      </c>
      <c r="D25" s="59">
        <f t="shared" ref="D25:S25" si="6">D20*D9/1.28</f>
        <v>179844.83437515199</v>
      </c>
      <c r="E25" s="59">
        <f t="shared" si="6"/>
        <v>435704.05810452276</v>
      </c>
      <c r="F25" s="59">
        <f t="shared" si="6"/>
        <v>1104025.7941403561</v>
      </c>
      <c r="G25" s="59">
        <f t="shared" si="6"/>
        <v>287555.86933641741</v>
      </c>
      <c r="H25" s="59">
        <f t="shared" si="6"/>
        <v>261916.68750070926</v>
      </c>
      <c r="I25" s="59">
        <f t="shared" si="6"/>
        <v>201717.81679671915</v>
      </c>
      <c r="J25" s="59">
        <f t="shared" si="6"/>
        <v>107877.98437481976</v>
      </c>
      <c r="K25" s="59">
        <f t="shared" si="6"/>
        <v>82030.837500186681</v>
      </c>
      <c r="L25" s="59">
        <f t="shared" si="6"/>
        <v>44684.999999920437</v>
      </c>
      <c r="M25" s="59">
        <f t="shared" si="6"/>
        <v>596477.19375005527</v>
      </c>
      <c r="N25" s="59">
        <f t="shared" si="6"/>
        <v>523673.35312527121</v>
      </c>
      <c r="O25" s="59">
        <f t="shared" si="6"/>
        <v>4742.1093750341615</v>
      </c>
      <c r="P25" s="59">
        <f t="shared" si="6"/>
        <v>1444.3968749956366</v>
      </c>
      <c r="Q25" s="59">
        <f t="shared" si="6"/>
        <v>2700.8718749947875</v>
      </c>
      <c r="R25" s="59">
        <f t="shared" si="6"/>
        <v>65693.095312430945</v>
      </c>
      <c r="S25" s="59">
        <f t="shared" si="6"/>
        <v>25554.529687491533</v>
      </c>
      <c r="T25" s="213">
        <f t="shared" si="2"/>
        <v>4210471.3696294082</v>
      </c>
      <c r="U25" s="209">
        <v>8519800.6579092778</v>
      </c>
      <c r="V25" s="153">
        <f t="shared" ref="V25:V26" si="7">SUM(T25*0.000001)</f>
        <v>4.210471369629408</v>
      </c>
      <c r="W25" s="60" t="s">
        <v>23</v>
      </c>
      <c r="X25" s="154" t="s">
        <v>40</v>
      </c>
      <c r="Y25" s="214">
        <f t="shared" si="4"/>
        <v>49.419834321131162</v>
      </c>
      <c r="Z25" s="57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</row>
    <row r="26" spans="1:73" s="14" customFormat="1" x14ac:dyDescent="0.25">
      <c r="A26" s="58" t="s">
        <v>24</v>
      </c>
      <c r="B26" s="59"/>
      <c r="C26" s="59">
        <f>C20*C11</f>
        <v>1371042946.3515959</v>
      </c>
      <c r="D26" s="59">
        <f>D20*D11</f>
        <v>641461172.04054201</v>
      </c>
      <c r="E26" s="59">
        <f t="shared" ref="E26:S26" si="8">E20*E11</f>
        <v>10111122653.996798</v>
      </c>
      <c r="F26" s="59">
        <f t="shared" si="8"/>
        <v>3937781601.1940408</v>
      </c>
      <c r="G26" s="59">
        <f t="shared" si="8"/>
        <v>1025639271.8342116</v>
      </c>
      <c r="H26" s="59">
        <f t="shared" si="8"/>
        <v>3099288369.6083927</v>
      </c>
      <c r="I26" s="59">
        <f t="shared" si="8"/>
        <v>6006026964.4322348</v>
      </c>
      <c r="J26" s="59">
        <f t="shared" si="8"/>
        <v>905829859.19848657</v>
      </c>
      <c r="K26" s="59">
        <f t="shared" si="8"/>
        <v>8026159639.6982651</v>
      </c>
      <c r="L26" s="59">
        <f t="shared" si="8"/>
        <v>38607839.999931261</v>
      </c>
      <c r="M26" s="59">
        <f t="shared" si="8"/>
        <v>880484546.52008152</v>
      </c>
      <c r="N26" s="59">
        <f t="shared" si="8"/>
        <v>38499390.720019937</v>
      </c>
      <c r="O26" s="59">
        <f t="shared" si="8"/>
        <v>38276789.400275737</v>
      </c>
      <c r="P26" s="59">
        <f t="shared" si="8"/>
        <v>46553489.039859369</v>
      </c>
      <c r="Q26" s="59">
        <f t="shared" si="8"/>
        <v>87050180.879832</v>
      </c>
      <c r="R26" s="59">
        <f t="shared" si="8"/>
        <v>252261485.99973482</v>
      </c>
      <c r="S26" s="59">
        <f t="shared" si="8"/>
        <v>98129393.999967486</v>
      </c>
      <c r="T26" s="213">
        <f t="shared" si="2"/>
        <v>36604215594.914261</v>
      </c>
      <c r="U26" s="209">
        <v>44462997140.982819</v>
      </c>
      <c r="V26" s="153">
        <f t="shared" si="7"/>
        <v>36604.215594914262</v>
      </c>
      <c r="W26" s="60" t="s">
        <v>24</v>
      </c>
      <c r="X26" s="154" t="s">
        <v>40</v>
      </c>
      <c r="Y26" s="214">
        <f t="shared" si="4"/>
        <v>82.325119646905463</v>
      </c>
      <c r="Z26" s="57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</row>
    <row r="27" spans="1:73" s="15" customFormat="1" ht="15.75" thickBot="1" x14ac:dyDescent="0.3">
      <c r="A27" s="61" t="s">
        <v>25</v>
      </c>
      <c r="B27" s="62"/>
      <c r="C27" s="62">
        <f>C20*C13</f>
        <v>2734338.6000031824</v>
      </c>
      <c r="D27" s="62">
        <f t="shared" ref="D27:S27" si="9">D20*D13</f>
        <v>1301138.2800010995</v>
      </c>
      <c r="E27" s="62">
        <f t="shared" si="9"/>
        <v>12441026.643722989</v>
      </c>
      <c r="F27" s="62">
        <f t="shared" si="9"/>
        <v>7987386.6149980547</v>
      </c>
      <c r="G27" s="62">
        <f t="shared" si="9"/>
        <v>2080404.2025034719</v>
      </c>
      <c r="H27" s="62">
        <f t="shared" si="9"/>
        <v>2836759.2000076822</v>
      </c>
      <c r="I27" s="62">
        <f t="shared" si="9"/>
        <v>5486724.6168707609</v>
      </c>
      <c r="J27" s="62">
        <f t="shared" si="9"/>
        <v>1578100.7999973635</v>
      </c>
      <c r="K27" s="62">
        <f t="shared" si="9"/>
        <v>6037469.6400137395</v>
      </c>
      <c r="L27" s="62">
        <f t="shared" si="9"/>
        <v>285983.9999994908</v>
      </c>
      <c r="M27" s="62">
        <f t="shared" si="9"/>
        <v>3031507.6200002809</v>
      </c>
      <c r="N27" s="62">
        <f t="shared" si="9"/>
        <v>1031233.680000534</v>
      </c>
      <c r="O27" s="62">
        <f t="shared" si="9"/>
        <v>218516.40000157413</v>
      </c>
      <c r="P27" s="62">
        <f t="shared" si="9"/>
        <v>249591.77999924604</v>
      </c>
      <c r="Q27" s="62">
        <f t="shared" si="9"/>
        <v>466710.65999909933</v>
      </c>
      <c r="R27" s="62">
        <f t="shared" si="9"/>
        <v>1401452.6999985268</v>
      </c>
      <c r="S27" s="62">
        <f t="shared" si="9"/>
        <v>545163.29999981937</v>
      </c>
      <c r="T27" s="213">
        <f t="shared" si="2"/>
        <v>49713508.73811692</v>
      </c>
      <c r="U27" s="209">
        <v>99249760.130606458</v>
      </c>
      <c r="V27" s="155">
        <f>SUM(T27*0.000001)</f>
        <v>49.713508738116914</v>
      </c>
      <c r="W27" s="156" t="s">
        <v>25</v>
      </c>
      <c r="X27" s="157" t="s">
        <v>40</v>
      </c>
      <c r="Y27" s="214">
        <f t="shared" si="4"/>
        <v>50.089298626714125</v>
      </c>
      <c r="Z27" s="57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</row>
    <row r="28" spans="1:73" s="16" customFormat="1" x14ac:dyDescent="0.25">
      <c r="A28" s="63" t="s">
        <v>26</v>
      </c>
      <c r="B28" s="64"/>
      <c r="C28" s="64">
        <f>C20</f>
        <v>2278615.5000026519</v>
      </c>
      <c r="D28" s="64">
        <f>SUM(C28+D20)</f>
        <v>3279491.1000034977</v>
      </c>
      <c r="E28" s="64">
        <f t="shared" ref="E28:F28" si="10">SUM(D28+E20)</f>
        <v>7569500.2874941835</v>
      </c>
      <c r="F28" s="64">
        <f t="shared" si="10"/>
        <v>13713643.837492686</v>
      </c>
      <c r="G28" s="64">
        <f t="shared" ref="G28" si="11">SUM(F28+G20)</f>
        <v>15313954.762495356</v>
      </c>
      <c r="H28" s="64">
        <f t="shared" ref="H28" si="12">SUM(G28+H20)</f>
        <v>17892826.762502339</v>
      </c>
      <c r="I28" s="64">
        <f t="shared" ref="I28" si="13">SUM(H28+I20)</f>
        <v>21120311.831249844</v>
      </c>
      <c r="J28" s="64">
        <f t="shared" ref="J28" si="14">SUM(I28+J20)</f>
        <v>23092937.831246547</v>
      </c>
      <c r="K28" s="64">
        <f t="shared" ref="K28" si="15">SUM(J28+K20)</f>
        <v>25717924.63125252</v>
      </c>
      <c r="L28" s="64">
        <f t="shared" ref="L28" si="16">SUM(K28+L20)</f>
        <v>26003908.631252009</v>
      </c>
      <c r="M28" s="64">
        <f t="shared" ref="M28" si="17">SUM(L28+M20)</f>
        <v>27126689.231252111</v>
      </c>
      <c r="N28" s="64">
        <f t="shared" ref="N28" si="18">SUM(M28+N20)</f>
        <v>27986050.631252557</v>
      </c>
      <c r="O28" s="64">
        <f t="shared" ref="O28" si="19">SUM(N28+O20)</f>
        <v>28107448.631253432</v>
      </c>
      <c r="P28" s="64">
        <f t="shared" ref="P28" si="20">SUM(O28+P20)</f>
        <v>28199890.031253152</v>
      </c>
      <c r="Q28" s="64">
        <f t="shared" ref="Q28" si="21">SUM(P28+Q20)</f>
        <v>28372745.831252817</v>
      </c>
      <c r="R28" s="64">
        <f t="shared" ref="R28" si="22">SUM(Q28+R20)</f>
        <v>31175651.231249869</v>
      </c>
      <c r="S28" s="64">
        <f t="shared" ref="S28" si="23">SUM(R28+S20)</f>
        <v>32265977.831249509</v>
      </c>
      <c r="T28" s="31"/>
      <c r="U28" s="202"/>
      <c r="V28" s="50"/>
      <c r="W28" s="65"/>
      <c r="X28" s="66"/>
      <c r="Y28" s="78" t="s">
        <v>41</v>
      </c>
      <c r="Z28" s="40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</row>
    <row r="29" spans="1:73" s="10" customFormat="1" x14ac:dyDescent="0.25">
      <c r="A29" s="67" t="s">
        <v>27</v>
      </c>
      <c r="B29" s="68"/>
      <c r="C29" s="68">
        <f>C22</f>
        <v>63801.234000074255</v>
      </c>
      <c r="D29" s="72">
        <f>SUM(C29+D22)</f>
        <v>107839.76040011147</v>
      </c>
      <c r="E29" s="72">
        <f t="shared" ref="E29:F34" si="24">SUM(D29+E22)</f>
        <v>223670.00846235998</v>
      </c>
      <c r="F29" s="72">
        <f t="shared" si="24"/>
        <v>494012.32466229412</v>
      </c>
      <c r="G29" s="72">
        <f t="shared" ref="G29:G34" si="25">SUM(F29+G22)</f>
        <v>564426.00536241161</v>
      </c>
      <c r="H29" s="72">
        <f t="shared" ref="H29:H34" si="26">SUM(G29+H22)</f>
        <v>628897.80536258616</v>
      </c>
      <c r="I29" s="72">
        <f t="shared" ref="I29:I34" si="27">SUM(H29+I22)</f>
        <v>735404.81263125385</v>
      </c>
      <c r="J29" s="72">
        <f t="shared" ref="J29:J34" si="28">SUM(I29+J22)</f>
        <v>776829.95863118465</v>
      </c>
      <c r="K29" s="72">
        <f t="shared" ref="K29:K34" si="29">SUM(J29+K22)</f>
        <v>821454.73423128622</v>
      </c>
      <c r="L29" s="72">
        <f t="shared" ref="L29:L34" si="30">SUM(K29+L22)</f>
        <v>834609.99823126278</v>
      </c>
      <c r="M29" s="72">
        <f t="shared" ref="M29:M34" si="31">SUM(L29+M22)</f>
        <v>930046.34923127166</v>
      </c>
      <c r="N29" s="72">
        <f t="shared" ref="N29:N34" si="32">SUM(M29+N22)</f>
        <v>992779.73143130413</v>
      </c>
      <c r="O29" s="72">
        <f t="shared" ref="O29:O34" si="33">SUM(N29+O22)</f>
        <v>996785.86543133296</v>
      </c>
      <c r="P29" s="72">
        <f t="shared" ref="P29:P34" si="34">SUM(O29+P22)</f>
        <v>1000113.7558313229</v>
      </c>
      <c r="Q29" s="72">
        <f t="shared" ref="Q29:Q34" si="35">SUM(P29+Q22)</f>
        <v>1006336.5646313109</v>
      </c>
      <c r="R29" s="72">
        <f t="shared" ref="R29:R34" si="36">SUM(Q29+R22)</f>
        <v>1104438.2536312079</v>
      </c>
      <c r="S29" s="72">
        <f t="shared" ref="S29:S34" si="37">SUM(R29+S22)</f>
        <v>1142599.6846311952</v>
      </c>
      <c r="T29" s="32"/>
      <c r="U29" s="203"/>
      <c r="V29" s="69"/>
      <c r="W29" s="70"/>
      <c r="X29" s="71"/>
      <c r="Y29" s="79">
        <f>S29/$S$28</f>
        <v>3.541190323153915E-2</v>
      </c>
      <c r="Z29" s="40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</row>
    <row r="30" spans="1:73" s="11" customFormat="1" x14ac:dyDescent="0.25">
      <c r="A30" s="69" t="s">
        <v>28</v>
      </c>
      <c r="B30" s="72"/>
      <c r="C30" s="72">
        <f>C23</f>
        <v>628897.87800073205</v>
      </c>
      <c r="D30" s="72">
        <f>SUM(C30+D23)</f>
        <v>1052268.2568010897</v>
      </c>
      <c r="E30" s="72">
        <f t="shared" si="24"/>
        <v>5372307.5086042099</v>
      </c>
      <c r="F30" s="72">
        <f t="shared" si="24"/>
        <v>7971280.2302535772</v>
      </c>
      <c r="G30" s="72">
        <f t="shared" si="25"/>
        <v>8648211.7515297066</v>
      </c>
      <c r="H30" s="72">
        <f t="shared" si="26"/>
        <v>10229060.287533987</v>
      </c>
      <c r="I30" s="72">
        <f t="shared" si="27"/>
        <v>13530777.512862686</v>
      </c>
      <c r="J30" s="72">
        <f t="shared" si="28"/>
        <v>13982508.866861932</v>
      </c>
      <c r="K30" s="72">
        <f t="shared" si="29"/>
        <v>17736239.990870476</v>
      </c>
      <c r="L30" s="72">
        <f t="shared" si="30"/>
        <v>17789147.030870382</v>
      </c>
      <c r="M30" s="72">
        <f t="shared" si="31"/>
        <v>18237136.490270425</v>
      </c>
      <c r="N30" s="72">
        <f t="shared" si="32"/>
        <v>18317916.461870465</v>
      </c>
      <c r="O30" s="72">
        <f t="shared" si="33"/>
        <v>18346809.185870674</v>
      </c>
      <c r="P30" s="72">
        <f t="shared" si="34"/>
        <v>18381474.710870568</v>
      </c>
      <c r="Q30" s="72">
        <f t="shared" si="35"/>
        <v>18446295.635870442</v>
      </c>
      <c r="R30" s="72">
        <f t="shared" si="36"/>
        <v>18737797.797470134</v>
      </c>
      <c r="S30" s="72">
        <f t="shared" si="37"/>
        <v>18851191.763870098</v>
      </c>
      <c r="T30" s="32"/>
      <c r="U30" s="203"/>
      <c r="V30" s="69"/>
      <c r="W30" s="70"/>
      <c r="X30" s="71"/>
      <c r="Y30" s="79">
        <f t="shared" ref="Y30:Y34" si="38">S30/$S$28</f>
        <v>0.58424362225938098</v>
      </c>
      <c r="Z30" s="40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</row>
    <row r="31" spans="1:73" s="11" customFormat="1" x14ac:dyDescent="0.25">
      <c r="A31" s="69" t="s">
        <v>29</v>
      </c>
      <c r="B31" s="72"/>
      <c r="C31" s="72">
        <f>C24</f>
        <v>4886421.5011343556</v>
      </c>
      <c r="D31" s="72">
        <f t="shared" ref="D31:F33" si="39">SUM(C31+D24)</f>
        <v>6716464.923257798</v>
      </c>
      <c r="E31" s="72">
        <f t="shared" si="39"/>
        <v>13688940.352136565</v>
      </c>
      <c r="F31" s="72">
        <f t="shared" si="39"/>
        <v>24923153.163646244</v>
      </c>
      <c r="G31" s="72">
        <f t="shared" si="25"/>
        <v>27849229.572793338</v>
      </c>
      <c r="H31" s="72">
        <f t="shared" si="26"/>
        <v>31865982.800795186</v>
      </c>
      <c r="I31" s="72">
        <f t="shared" si="27"/>
        <v>36310149.599747732</v>
      </c>
      <c r="J31" s="72">
        <f t="shared" si="28"/>
        <v>39738867.47784584</v>
      </c>
      <c r="K31" s="72">
        <f t="shared" si="29"/>
        <v>42938625.653925359</v>
      </c>
      <c r="L31" s="72">
        <f t="shared" si="30"/>
        <v>43242039.829997055</v>
      </c>
      <c r="M31" s="72">
        <f t="shared" si="31"/>
        <v>44788080.836769208</v>
      </c>
      <c r="N31" s="72">
        <f t="shared" si="32"/>
        <v>45874406.760020338</v>
      </c>
      <c r="O31" s="72">
        <f t="shared" si="33"/>
        <v>46005944.096364401</v>
      </c>
      <c r="P31" s="72">
        <f t="shared" si="34"/>
        <v>46133233.608779363</v>
      </c>
      <c r="Q31" s="72">
        <f t="shared" si="35"/>
        <v>46371251.753248431</v>
      </c>
      <c r="R31" s="72">
        <f t="shared" si="36"/>
        <v>57506948.150527924</v>
      </c>
      <c r="S31" s="72">
        <f t="shared" si="37"/>
        <v>61838719.744205952</v>
      </c>
      <c r="T31" s="32"/>
      <c r="U31" s="203"/>
      <c r="V31" s="69"/>
      <c r="W31" s="70"/>
      <c r="X31" s="71"/>
      <c r="Y31" s="79">
        <f t="shared" si="38"/>
        <v>1.9165301627497966</v>
      </c>
      <c r="Z31" s="40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</row>
    <row r="32" spans="1:73" s="11" customFormat="1" x14ac:dyDescent="0.25">
      <c r="A32" s="69" t="s">
        <v>30</v>
      </c>
      <c r="B32" s="72"/>
      <c r="C32" s="72">
        <f>C25</f>
        <v>284826.93750033149</v>
      </c>
      <c r="D32" s="72">
        <f t="shared" si="39"/>
        <v>464671.77187548345</v>
      </c>
      <c r="E32" s="72">
        <f t="shared" si="24"/>
        <v>900375.82998000621</v>
      </c>
      <c r="F32" s="72">
        <f t="shared" si="24"/>
        <v>2004401.6241203623</v>
      </c>
      <c r="G32" s="72">
        <f t="shared" si="25"/>
        <v>2291957.49345678</v>
      </c>
      <c r="H32" s="72">
        <f t="shared" si="26"/>
        <v>2553874.1809574892</v>
      </c>
      <c r="I32" s="72">
        <f t="shared" si="27"/>
        <v>2755591.9977542083</v>
      </c>
      <c r="J32" s="72">
        <f t="shared" si="28"/>
        <v>2863469.9821290281</v>
      </c>
      <c r="K32" s="72">
        <f t="shared" si="29"/>
        <v>2945500.8196292147</v>
      </c>
      <c r="L32" s="72">
        <f t="shared" si="30"/>
        <v>2990185.8196291351</v>
      </c>
      <c r="M32" s="72">
        <f t="shared" si="31"/>
        <v>3586663.0133791901</v>
      </c>
      <c r="N32" s="72">
        <f t="shared" si="32"/>
        <v>4110336.3665044615</v>
      </c>
      <c r="O32" s="72">
        <f t="shared" si="33"/>
        <v>4115078.4758794955</v>
      </c>
      <c r="P32" s="72">
        <f t="shared" si="34"/>
        <v>4116522.8727544909</v>
      </c>
      <c r="Q32" s="72">
        <f t="shared" si="35"/>
        <v>4119223.7446294855</v>
      </c>
      <c r="R32" s="72">
        <f t="shared" si="36"/>
        <v>4184916.8399419165</v>
      </c>
      <c r="S32" s="72">
        <f t="shared" si="37"/>
        <v>4210471.3696294082</v>
      </c>
      <c r="T32" s="32"/>
      <c r="U32" s="203"/>
      <c r="V32" s="69"/>
      <c r="W32" s="70"/>
      <c r="X32" s="71"/>
      <c r="Y32" s="79">
        <f>S32/$S$28</f>
        <v>0.13049260095727142</v>
      </c>
      <c r="Z32" s="40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</row>
    <row r="33" spans="1:73" s="11" customFormat="1" x14ac:dyDescent="0.25">
      <c r="A33" s="69" t="s">
        <v>31</v>
      </c>
      <c r="B33" s="72"/>
      <c r="C33" s="72">
        <f t="shared" ref="C33" si="40">C26</f>
        <v>1371042946.3515959</v>
      </c>
      <c r="D33" s="72">
        <f t="shared" si="39"/>
        <v>2012504118.392138</v>
      </c>
      <c r="E33" s="72">
        <f t="shared" si="24"/>
        <v>12123626772.388935</v>
      </c>
      <c r="F33" s="72">
        <f t="shared" si="24"/>
        <v>16061408373.582975</v>
      </c>
      <c r="G33" s="72">
        <f t="shared" si="25"/>
        <v>17087047645.417187</v>
      </c>
      <c r="H33" s="72">
        <f t="shared" si="26"/>
        <v>20186336015.025581</v>
      </c>
      <c r="I33" s="72">
        <f t="shared" si="27"/>
        <v>26192362979.457817</v>
      </c>
      <c r="J33" s="72">
        <f t="shared" si="28"/>
        <v>27098192838.656303</v>
      </c>
      <c r="K33" s="72">
        <f t="shared" si="29"/>
        <v>35124352478.354568</v>
      </c>
      <c r="L33" s="72">
        <f t="shared" si="30"/>
        <v>35162960318.3545</v>
      </c>
      <c r="M33" s="72">
        <f t="shared" si="31"/>
        <v>36043444864.87458</v>
      </c>
      <c r="N33" s="72">
        <f t="shared" si="32"/>
        <v>36081944255.594597</v>
      </c>
      <c r="O33" s="72">
        <f t="shared" si="33"/>
        <v>36120221044.994873</v>
      </c>
      <c r="P33" s="72">
        <f t="shared" si="34"/>
        <v>36166774534.034729</v>
      </c>
      <c r="Q33" s="72">
        <f t="shared" si="35"/>
        <v>36253824714.914558</v>
      </c>
      <c r="R33" s="72">
        <f t="shared" si="36"/>
        <v>36506086200.914291</v>
      </c>
      <c r="S33" s="72">
        <f t="shared" si="37"/>
        <v>36604215594.914261</v>
      </c>
      <c r="T33" s="32"/>
      <c r="U33" s="203"/>
      <c r="V33" s="69"/>
      <c r="W33" s="70"/>
      <c r="X33" s="71"/>
      <c r="Y33" s="79">
        <f>S33/$S$28</f>
        <v>1134.4523877860966</v>
      </c>
      <c r="Z33" s="40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</row>
    <row r="34" spans="1:73" s="12" customFormat="1" x14ac:dyDescent="0.25">
      <c r="A34" s="73" t="s">
        <v>32</v>
      </c>
      <c r="B34" s="74"/>
      <c r="C34" s="74">
        <f>C27</f>
        <v>2734338.6000031824</v>
      </c>
      <c r="D34" s="72">
        <f>SUM(C34+D27)</f>
        <v>4035476.8800042821</v>
      </c>
      <c r="E34" s="72">
        <f t="shared" si="24"/>
        <v>16476503.523727272</v>
      </c>
      <c r="F34" s="72">
        <f t="shared" si="24"/>
        <v>24463890.138725325</v>
      </c>
      <c r="G34" s="72">
        <f t="shared" si="25"/>
        <v>26544294.341228798</v>
      </c>
      <c r="H34" s="72">
        <f t="shared" si="26"/>
        <v>29381053.541236479</v>
      </c>
      <c r="I34" s="72">
        <f t="shared" si="27"/>
        <v>34867778.158107236</v>
      </c>
      <c r="J34" s="72">
        <f t="shared" si="28"/>
        <v>36445878.958104603</v>
      </c>
      <c r="K34" s="72">
        <f t="shared" si="29"/>
        <v>42483348.598118342</v>
      </c>
      <c r="L34" s="72">
        <f t="shared" si="30"/>
        <v>42769332.598117836</v>
      </c>
      <c r="M34" s="72">
        <f t="shared" si="31"/>
        <v>45800840.218118116</v>
      </c>
      <c r="N34" s="72">
        <f t="shared" si="32"/>
        <v>46832073.898118652</v>
      </c>
      <c r="O34" s="72">
        <f t="shared" si="33"/>
        <v>47050590.298120223</v>
      </c>
      <c r="P34" s="72">
        <f t="shared" si="34"/>
        <v>47300182.078119472</v>
      </c>
      <c r="Q34" s="72">
        <f t="shared" si="35"/>
        <v>47766892.738118574</v>
      </c>
      <c r="R34" s="72">
        <f t="shared" si="36"/>
        <v>49168345.438117102</v>
      </c>
      <c r="S34" s="72">
        <f t="shared" si="37"/>
        <v>49713508.73811692</v>
      </c>
      <c r="T34" s="33"/>
      <c r="U34" s="204"/>
      <c r="V34" s="73"/>
      <c r="W34" s="75"/>
      <c r="X34" s="76"/>
      <c r="Y34" s="79">
        <f t="shared" si="38"/>
        <v>1.5407408074882369</v>
      </c>
      <c r="Z34" s="40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</row>
    <row r="35" spans="1:73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/>
      <c r="U35" s="35"/>
      <c r="V35" s="35"/>
      <c r="W35" s="35"/>
      <c r="X35" s="35"/>
    </row>
    <row r="36" spans="1:73" x14ac:dyDescent="0.25">
      <c r="A36" s="34"/>
      <c r="B36" s="34"/>
      <c r="C36" s="224"/>
      <c r="D36" s="225" t="s">
        <v>97</v>
      </c>
      <c r="E36" s="226" t="s">
        <v>38</v>
      </c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5"/>
      <c r="U36" s="35"/>
      <c r="V36" s="35"/>
      <c r="W36" s="35"/>
      <c r="X36" s="35"/>
    </row>
    <row r="37" spans="1:73" x14ac:dyDescent="0.25">
      <c r="C37" s="227" t="s">
        <v>98</v>
      </c>
      <c r="D37" s="228">
        <f>SUM(C20:G20,H20:I20,L20)</f>
        <v>21406295.831249334</v>
      </c>
      <c r="E37" s="229">
        <f>SUM(D37*0.000001)</f>
        <v>21.406295831249334</v>
      </c>
    </row>
    <row r="47" spans="1:73" x14ac:dyDescent="0.25">
      <c r="A47" s="3" t="s">
        <v>12</v>
      </c>
      <c r="B47" s="3" t="s">
        <v>11</v>
      </c>
      <c r="C47" s="3"/>
      <c r="D47" s="3"/>
      <c r="E47" s="3"/>
      <c r="F47" s="3"/>
      <c r="G47" s="3"/>
      <c r="H47" s="4">
        <v>4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27"/>
      <c r="U47" s="27"/>
      <c r="V47" s="28"/>
      <c r="W47" s="28"/>
      <c r="X47" s="28"/>
      <c r="Y47" s="27"/>
      <c r="Z47" s="28"/>
      <c r="AA47" s="28"/>
      <c r="AB47" s="28"/>
      <c r="AC47" s="28"/>
      <c r="AD47" s="27"/>
      <c r="AE47" s="28"/>
    </row>
    <row r="48" spans="1:73" x14ac:dyDescent="0.25">
      <c r="A48" s="5" t="s">
        <v>5</v>
      </c>
      <c r="B48" s="5" t="s">
        <v>7</v>
      </c>
      <c r="C48" s="5"/>
      <c r="D48" s="5"/>
      <c r="E48" s="5"/>
      <c r="F48" s="5"/>
      <c r="G48" s="5"/>
      <c r="H48" s="6">
        <f>H7*(14/62)</f>
        <v>1.5580645161290323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</row>
    <row r="49" spans="1:31" x14ac:dyDescent="0.25">
      <c r="A49" s="5" t="s">
        <v>8</v>
      </c>
      <c r="B49" s="5" t="s">
        <v>7</v>
      </c>
      <c r="C49" s="5"/>
      <c r="D49" s="5"/>
      <c r="E49" s="5"/>
      <c r="F49" s="5"/>
      <c r="G49" s="5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</row>
  </sheetData>
  <mergeCells count="4">
    <mergeCell ref="A2:B2"/>
    <mergeCell ref="H1:I1"/>
    <mergeCell ref="C1:G1"/>
    <mergeCell ref="M1:N1"/>
  </mergeCells>
  <conditionalFormatting sqref="H14:I14">
    <cfRule type="cellIs" dxfId="235" priority="323" stopIfTrue="1" operator="between">
      <formula>1.01</formula>
      <formula>2</formula>
    </cfRule>
    <cfRule type="cellIs" dxfId="234" priority="324" stopIfTrue="1" operator="between">
      <formula>2.01</formula>
      <formula>4</formula>
    </cfRule>
    <cfRule type="cellIs" dxfId="233" priority="325" stopIfTrue="1" operator="between">
      <formula>4.01</formula>
      <formula>10</formula>
    </cfRule>
  </conditionalFormatting>
  <conditionalFormatting sqref="T20:XFD20 A20:R20">
    <cfRule type="top10" dxfId="232" priority="4" rank="6"/>
  </conditionalFormatting>
  <conditionalFormatting sqref="W6:XFD6 A6:U6">
    <cfRule type="top10" dxfId="231" priority="2" rank="15"/>
  </conditionalFormatting>
  <conditionalFormatting sqref="W5:XFD5 A5:U5">
    <cfRule type="top10" dxfId="230" priority="1" rank="15"/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4A396-9A57-4FB3-99EC-6C950938DF79}">
  <dimension ref="A1:BP49"/>
  <sheetViews>
    <sheetView topLeftCell="P1" workbookViewId="0">
      <selection activeCell="T10" sqref="T10"/>
    </sheetView>
  </sheetViews>
  <sheetFormatPr baseColWidth="10" defaultColWidth="9.140625" defaultRowHeight="15" x14ac:dyDescent="0.25"/>
  <cols>
    <col min="1" max="1" width="20.28515625" bestFit="1" customWidth="1"/>
    <col min="2" max="2" width="10.7109375" bestFit="1" customWidth="1"/>
    <col min="3" max="3" width="15.7109375" bestFit="1" customWidth="1"/>
    <col min="4" max="4" width="15.7109375" customWidth="1"/>
    <col min="5" max="5" width="15.7109375" bestFit="1" customWidth="1"/>
    <col min="6" max="6" width="15.7109375" customWidth="1"/>
    <col min="7" max="11" width="15.7109375" bestFit="1" customWidth="1"/>
    <col min="12" max="12" width="15.7109375" customWidth="1"/>
    <col min="13" max="13" width="15.7109375" bestFit="1" customWidth="1"/>
    <col min="14" max="14" width="19" style="18" bestFit="1" customWidth="1"/>
    <col min="15" max="16" width="19" style="18" customWidth="1"/>
    <col min="17" max="17" width="19" style="18" bestFit="1" customWidth="1"/>
    <col min="18" max="18" width="11" style="18" bestFit="1" customWidth="1"/>
    <col min="19" max="20" width="18.7109375" style="18" bestFit="1" customWidth="1"/>
    <col min="21" max="68" width="9.140625" style="18"/>
  </cols>
  <sheetData>
    <row r="1" spans="1:68" s="171" customFormat="1" ht="15.75" thickBot="1" x14ac:dyDescent="0.3">
      <c r="C1" s="233">
        <v>1</v>
      </c>
      <c r="D1" s="235"/>
      <c r="E1" s="235"/>
      <c r="F1" s="235"/>
      <c r="G1" s="234"/>
      <c r="H1" s="233">
        <v>2</v>
      </c>
      <c r="I1" s="234"/>
      <c r="J1" s="233">
        <v>5</v>
      </c>
      <c r="K1" s="234"/>
      <c r="L1" s="169">
        <v>7</v>
      </c>
      <c r="M1" s="169">
        <v>8</v>
      </c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72"/>
      <c r="BB1" s="172"/>
      <c r="BC1" s="172"/>
      <c r="BD1" s="172"/>
      <c r="BE1" s="172"/>
      <c r="BF1" s="172"/>
      <c r="BG1" s="172"/>
      <c r="BH1" s="172"/>
      <c r="BI1" s="172"/>
      <c r="BJ1" s="172"/>
      <c r="BK1" s="172"/>
      <c r="BL1" s="172"/>
      <c r="BM1" s="172"/>
      <c r="BN1" s="172"/>
      <c r="BO1" s="172"/>
      <c r="BP1" s="172"/>
    </row>
    <row r="2" spans="1:68" s="129" customFormat="1" ht="16.5" thickBot="1" x14ac:dyDescent="0.3">
      <c r="A2" s="231" t="s">
        <v>53</v>
      </c>
      <c r="B2" s="232"/>
      <c r="C2" s="164" t="s">
        <v>74</v>
      </c>
      <c r="D2" s="163" t="s">
        <v>54</v>
      </c>
      <c r="E2" s="164" t="s">
        <v>86</v>
      </c>
      <c r="F2" s="163" t="s">
        <v>87</v>
      </c>
      <c r="G2" s="164" t="s">
        <v>88</v>
      </c>
      <c r="H2" s="165" t="s">
        <v>75</v>
      </c>
      <c r="I2" s="165" t="s">
        <v>76</v>
      </c>
      <c r="J2" s="165" t="s">
        <v>79</v>
      </c>
      <c r="K2" s="165" t="s">
        <v>78</v>
      </c>
      <c r="L2" s="125" t="s">
        <v>65</v>
      </c>
      <c r="M2" s="124" t="s">
        <v>83</v>
      </c>
      <c r="N2" s="126"/>
      <c r="O2" s="126"/>
      <c r="P2" s="126"/>
      <c r="Q2" s="127" t="s">
        <v>42</v>
      </c>
      <c r="R2" s="126"/>
      <c r="S2" s="126"/>
      <c r="T2" s="126"/>
      <c r="U2" s="126"/>
      <c r="V2" s="126"/>
      <c r="W2" s="126"/>
      <c r="X2" s="126"/>
      <c r="Y2" s="126"/>
      <c r="Z2" s="126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  <c r="BM2" s="128"/>
      <c r="BN2" s="128"/>
      <c r="BO2" s="128"/>
      <c r="BP2" s="128"/>
    </row>
    <row r="3" spans="1:68" s="119" customFormat="1" ht="15.75" thickBot="1" x14ac:dyDescent="0.3">
      <c r="A3" s="113"/>
      <c r="B3" s="114" t="s">
        <v>0</v>
      </c>
      <c r="C3" s="120">
        <v>43101.004166666666</v>
      </c>
      <c r="D3" s="131">
        <v>43102.926041666666</v>
      </c>
      <c r="E3" s="120">
        <v>43104.083333333336</v>
      </c>
      <c r="F3" s="131">
        <v>43105.421875</v>
      </c>
      <c r="G3" s="120">
        <v>43116.456944444442</v>
      </c>
      <c r="H3" s="120">
        <v>43120.51666666667</v>
      </c>
      <c r="I3" s="120">
        <v>43122.383333333331</v>
      </c>
      <c r="J3" s="120">
        <v>43255.783333333333</v>
      </c>
      <c r="K3" s="120">
        <v>43265.271527777775</v>
      </c>
      <c r="L3" s="136">
        <v>43411.89166666667</v>
      </c>
      <c r="M3" s="123">
        <v>43427.634722222225</v>
      </c>
      <c r="N3" s="115"/>
      <c r="O3" s="115"/>
      <c r="P3" s="115"/>
      <c r="Q3" s="116"/>
      <c r="R3" s="115"/>
      <c r="S3" s="115"/>
      <c r="T3" s="115"/>
      <c r="U3" s="115"/>
      <c r="V3" s="117"/>
      <c r="W3" s="117"/>
      <c r="X3" s="117"/>
      <c r="Y3" s="117"/>
      <c r="Z3" s="117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</row>
    <row r="4" spans="1:68" s="119" customFormat="1" ht="15.75" thickBot="1" x14ac:dyDescent="0.3">
      <c r="A4" s="113"/>
      <c r="B4" s="114" t="s">
        <v>1</v>
      </c>
      <c r="C4" s="120">
        <v>43102.926041666666</v>
      </c>
      <c r="D4" s="131">
        <v>43104.083333333336</v>
      </c>
      <c r="E4" s="120">
        <v>43105.421875</v>
      </c>
      <c r="F4" s="131">
        <v>43116.456944444442</v>
      </c>
      <c r="G4" s="120">
        <v>43118.484375</v>
      </c>
      <c r="H4" s="120">
        <v>43122.321527777778</v>
      </c>
      <c r="I4" s="120">
        <v>43125.228124999994</v>
      </c>
      <c r="J4" s="120">
        <v>43265.271527777775</v>
      </c>
      <c r="K4" s="120">
        <v>43278.333333333336</v>
      </c>
      <c r="L4" s="131">
        <v>43413.106944444444</v>
      </c>
      <c r="M4" s="121">
        <v>43428.433333333334</v>
      </c>
      <c r="N4" s="115"/>
      <c r="O4" s="115"/>
      <c r="P4" s="115"/>
      <c r="Q4" s="116"/>
      <c r="R4" s="115"/>
      <c r="S4" s="115"/>
      <c r="T4" s="115"/>
      <c r="U4" s="115"/>
      <c r="V4" s="117"/>
      <c r="W4" s="117"/>
      <c r="X4" s="117"/>
      <c r="Y4" s="117"/>
      <c r="Z4" s="117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</row>
    <row r="5" spans="1:68" x14ac:dyDescent="0.25">
      <c r="A5" s="36" t="s">
        <v>2</v>
      </c>
      <c r="B5" s="83" t="s">
        <v>3</v>
      </c>
      <c r="C5" s="97">
        <v>2.8000000000000001E-2</v>
      </c>
      <c r="D5" s="98">
        <v>4.3999999999999997E-2</v>
      </c>
      <c r="E5" s="98">
        <v>2.7E-2</v>
      </c>
      <c r="F5" s="98">
        <v>4.3999999999999997E-2</v>
      </c>
      <c r="G5" s="98">
        <v>4.3999999999999997E-2</v>
      </c>
      <c r="H5" s="98">
        <v>2.5000000000000001E-2</v>
      </c>
      <c r="I5" s="98">
        <v>3.3000000000000002E-2</v>
      </c>
      <c r="J5" s="98">
        <v>8.5000000000000006E-2</v>
      </c>
      <c r="K5" s="98">
        <v>7.2999999999999995E-2</v>
      </c>
      <c r="L5" s="98">
        <v>3.5999999999999997E-2</v>
      </c>
      <c r="M5" s="98">
        <v>3.5999999999999997E-2</v>
      </c>
      <c r="N5" s="19"/>
      <c r="O5" s="19"/>
      <c r="P5" s="19"/>
      <c r="Q5" s="82">
        <f t="shared" ref="Q5:Q13" si="0">AVERAGE(C5:M5)</f>
        <v>4.3181818181818182E-2</v>
      </c>
      <c r="R5" s="19"/>
      <c r="S5" s="19"/>
      <c r="T5" s="19"/>
      <c r="U5" s="19"/>
      <c r="V5" s="19"/>
      <c r="W5" s="19"/>
      <c r="X5" s="19"/>
      <c r="Y5" s="19"/>
      <c r="Z5" s="19"/>
    </row>
    <row r="6" spans="1:68" x14ac:dyDescent="0.25">
      <c r="A6" s="37" t="s">
        <v>4</v>
      </c>
      <c r="B6" s="84" t="s">
        <v>3</v>
      </c>
      <c r="C6" s="101">
        <v>0.27600000000000002</v>
      </c>
      <c r="D6" s="91">
        <v>0.42299999999999999</v>
      </c>
      <c r="E6" s="91">
        <v>1.0069999999999999</v>
      </c>
      <c r="F6" s="91">
        <v>0.42299999999999999</v>
      </c>
      <c r="G6" s="91">
        <v>0.42299999999999999</v>
      </c>
      <c r="H6" s="91">
        <v>0.61299999999999999</v>
      </c>
      <c r="I6" s="91">
        <v>1.0229999999999999</v>
      </c>
      <c r="J6" s="91">
        <v>0.39900000000000002</v>
      </c>
      <c r="K6" s="91">
        <v>9.4E-2</v>
      </c>
      <c r="L6" s="91">
        <v>0.375</v>
      </c>
      <c r="M6" s="91">
        <v>0.375</v>
      </c>
      <c r="N6" s="20"/>
      <c r="O6" s="20"/>
      <c r="P6" s="20"/>
      <c r="Q6" s="82">
        <f t="shared" si="0"/>
        <v>0.49372727272727274</v>
      </c>
      <c r="R6" s="20"/>
      <c r="S6" s="20"/>
      <c r="T6" s="20"/>
      <c r="U6" s="20"/>
      <c r="V6" s="20"/>
      <c r="W6" s="20"/>
      <c r="X6" s="20"/>
      <c r="Y6" s="20"/>
      <c r="Z6" s="20"/>
    </row>
    <row r="7" spans="1:68" x14ac:dyDescent="0.25">
      <c r="A7" s="37" t="s">
        <v>5</v>
      </c>
      <c r="B7" s="84" t="s">
        <v>6</v>
      </c>
      <c r="C7" s="103">
        <v>9.5</v>
      </c>
      <c r="D7" s="92">
        <v>8.1</v>
      </c>
      <c r="E7" s="92">
        <v>7.2</v>
      </c>
      <c r="F7" s="92">
        <v>8.1</v>
      </c>
      <c r="G7" s="92">
        <v>8.1</v>
      </c>
      <c r="H7" s="92">
        <v>6.9</v>
      </c>
      <c r="I7" s="92">
        <v>6.1</v>
      </c>
      <c r="J7" s="92">
        <v>6.1</v>
      </c>
      <c r="K7" s="92">
        <v>5.6</v>
      </c>
      <c r="L7" s="94">
        <v>6.1</v>
      </c>
      <c r="M7" s="94">
        <v>6.1</v>
      </c>
      <c r="N7" s="21"/>
      <c r="O7" s="21"/>
      <c r="P7" s="21"/>
      <c r="Q7" s="82">
        <f t="shared" si="0"/>
        <v>7.0818181818181811</v>
      </c>
      <c r="R7" s="21"/>
      <c r="S7" s="21"/>
      <c r="T7" s="21"/>
      <c r="U7" s="21"/>
      <c r="V7" s="21"/>
      <c r="W7" s="21"/>
      <c r="X7" s="21"/>
      <c r="Y7" s="21"/>
      <c r="Z7" s="21"/>
    </row>
    <row r="8" spans="1:68" x14ac:dyDescent="0.25">
      <c r="A8" s="37" t="s">
        <v>5</v>
      </c>
      <c r="B8" s="84" t="s">
        <v>7</v>
      </c>
      <c r="C8" s="103">
        <v>2.15</v>
      </c>
      <c r="D8" s="92">
        <v>1.83</v>
      </c>
      <c r="E8" s="93">
        <v>1.63</v>
      </c>
      <c r="F8" s="92">
        <v>1.83</v>
      </c>
      <c r="G8" s="92">
        <v>1.83</v>
      </c>
      <c r="H8" s="93">
        <v>1.56</v>
      </c>
      <c r="I8" s="92">
        <v>1.38</v>
      </c>
      <c r="J8" s="92">
        <v>1.38</v>
      </c>
      <c r="K8" s="92">
        <v>1.26</v>
      </c>
      <c r="L8" s="93">
        <v>1.38</v>
      </c>
      <c r="M8" s="93">
        <v>1.38</v>
      </c>
      <c r="N8" s="21"/>
      <c r="O8" s="21"/>
      <c r="P8" s="21"/>
      <c r="Q8" s="82">
        <f t="shared" si="0"/>
        <v>1.6009090909090908</v>
      </c>
      <c r="R8" s="21"/>
      <c r="S8" s="21"/>
      <c r="T8" s="21"/>
      <c r="U8" s="21"/>
      <c r="V8" s="21"/>
      <c r="W8" s="21"/>
      <c r="X8" s="21"/>
      <c r="Y8" s="21"/>
      <c r="Z8" s="21"/>
    </row>
    <row r="9" spans="1:68" x14ac:dyDescent="0.25">
      <c r="A9" s="37" t="s">
        <v>8</v>
      </c>
      <c r="B9" s="84" t="s">
        <v>9</v>
      </c>
      <c r="C9" s="105">
        <v>0.16</v>
      </c>
      <c r="D9" s="93">
        <v>0.23</v>
      </c>
      <c r="E9" s="93">
        <v>0.13</v>
      </c>
      <c r="F9" s="93">
        <v>0.23</v>
      </c>
      <c r="G9" s="93">
        <v>0.23</v>
      </c>
      <c r="H9" s="93">
        <v>0.13</v>
      </c>
      <c r="I9" s="93">
        <v>0.08</v>
      </c>
      <c r="J9" s="93">
        <v>0.68</v>
      </c>
      <c r="K9" s="93">
        <v>0.78</v>
      </c>
      <c r="L9" s="93">
        <v>0.02</v>
      </c>
      <c r="M9" s="93">
        <v>0.02</v>
      </c>
      <c r="N9" s="22"/>
      <c r="O9" s="22"/>
      <c r="P9" s="22"/>
      <c r="Q9" s="82">
        <f t="shared" si="0"/>
        <v>0.24454545454545459</v>
      </c>
      <c r="R9" s="22"/>
      <c r="S9" s="22"/>
      <c r="T9" s="22"/>
      <c r="U9" s="22"/>
      <c r="V9" s="22"/>
      <c r="W9" s="22"/>
      <c r="X9" s="22"/>
      <c r="Y9" s="22"/>
      <c r="Z9" s="22"/>
    </row>
    <row r="10" spans="1:68" x14ac:dyDescent="0.25">
      <c r="A10" s="37" t="s">
        <v>8</v>
      </c>
      <c r="B10" s="84" t="s">
        <v>7</v>
      </c>
      <c r="C10" s="101">
        <v>0.124</v>
      </c>
      <c r="D10" s="91">
        <v>0.17899999999999999</v>
      </c>
      <c r="E10" s="91">
        <v>0.10100000000000001</v>
      </c>
      <c r="F10" s="91">
        <v>0.17899999999999999</v>
      </c>
      <c r="G10" s="91">
        <v>0.17899999999999999</v>
      </c>
      <c r="H10" s="91">
        <v>0.10100000000000001</v>
      </c>
      <c r="I10" s="91">
        <v>6.2E-2</v>
      </c>
      <c r="J10" s="91">
        <v>0.52900000000000003</v>
      </c>
      <c r="K10" s="91">
        <v>0.60699999999999998</v>
      </c>
      <c r="L10" s="91">
        <v>1.6E-2</v>
      </c>
      <c r="M10" s="91">
        <v>1.6E-2</v>
      </c>
      <c r="N10" s="20"/>
      <c r="O10" s="20"/>
      <c r="P10" s="20"/>
      <c r="Q10" s="82">
        <f t="shared" si="0"/>
        <v>0.19027272727272726</v>
      </c>
      <c r="R10" s="22"/>
      <c r="S10" s="22"/>
      <c r="T10" s="22"/>
      <c r="U10" s="22"/>
      <c r="V10" s="22"/>
      <c r="W10" s="20"/>
      <c r="X10" s="20"/>
      <c r="Y10" s="20"/>
      <c r="Z10" s="20"/>
    </row>
    <row r="11" spans="1:68" x14ac:dyDescent="0.25">
      <c r="A11" s="37" t="s">
        <v>10</v>
      </c>
      <c r="B11" s="84" t="s">
        <v>11</v>
      </c>
      <c r="C11" s="107">
        <v>601.70000000000005</v>
      </c>
      <c r="D11" s="90">
        <v>640.9</v>
      </c>
      <c r="E11" s="90">
        <v>2356.9</v>
      </c>
      <c r="F11" s="90">
        <v>640.9</v>
      </c>
      <c r="G11" s="90">
        <v>640.9</v>
      </c>
      <c r="H11" s="90">
        <v>1201.8</v>
      </c>
      <c r="I11" s="90">
        <v>1860.9</v>
      </c>
      <c r="J11" s="90">
        <v>784.2</v>
      </c>
      <c r="K11" s="90">
        <v>44.8</v>
      </c>
      <c r="L11" s="90">
        <v>503.6</v>
      </c>
      <c r="M11" s="90">
        <v>503.6</v>
      </c>
      <c r="N11" s="23"/>
      <c r="O11" s="23"/>
      <c r="P11" s="23"/>
      <c r="Q11" s="82">
        <f t="shared" si="0"/>
        <v>889.10909090909092</v>
      </c>
      <c r="R11" s="23"/>
      <c r="S11" s="23"/>
      <c r="T11" s="23"/>
      <c r="U11" s="23"/>
      <c r="V11" s="23"/>
      <c r="W11" s="23"/>
      <c r="X11" s="23"/>
      <c r="Y11" s="23"/>
      <c r="Z11" s="23"/>
    </row>
    <row r="12" spans="1:68" x14ac:dyDescent="0.25">
      <c r="A12" s="37" t="s">
        <v>12</v>
      </c>
      <c r="B12" s="84" t="s">
        <v>11</v>
      </c>
      <c r="C12" s="107">
        <v>20</v>
      </c>
      <c r="D12" s="90">
        <v>30.5</v>
      </c>
      <c r="E12" s="90">
        <v>83.8</v>
      </c>
      <c r="F12" s="90">
        <v>30.5</v>
      </c>
      <c r="G12" s="90">
        <v>30.5</v>
      </c>
      <c r="H12" s="90">
        <v>32.5</v>
      </c>
      <c r="I12" s="90">
        <v>50.7</v>
      </c>
      <c r="J12" s="90">
        <v>80.8</v>
      </c>
      <c r="K12" s="90">
        <v>4.4000000000000004</v>
      </c>
      <c r="L12" s="90">
        <v>55.2</v>
      </c>
      <c r="M12" s="90">
        <v>55.2</v>
      </c>
      <c r="N12" s="23"/>
      <c r="O12" s="23"/>
      <c r="P12" s="23"/>
      <c r="Q12" s="82">
        <f t="shared" si="0"/>
        <v>43.099999999999994</v>
      </c>
      <c r="R12" s="23"/>
      <c r="S12" s="23"/>
      <c r="T12" s="23"/>
      <c r="U12" s="23"/>
      <c r="V12" s="23"/>
      <c r="W12" s="23"/>
      <c r="X12" s="23"/>
      <c r="Y12" s="23"/>
      <c r="Z12" s="23"/>
    </row>
    <row r="13" spans="1:68" ht="15.75" thickBot="1" x14ac:dyDescent="0.3">
      <c r="A13" s="38" t="s">
        <v>43</v>
      </c>
      <c r="B13" s="85" t="s">
        <v>7</v>
      </c>
      <c r="C13" s="109">
        <v>1.2</v>
      </c>
      <c r="D13" s="110">
        <v>1.3</v>
      </c>
      <c r="E13" s="110">
        <v>2.9</v>
      </c>
      <c r="F13" s="110">
        <v>1.3</v>
      </c>
      <c r="G13" s="110">
        <v>1.3</v>
      </c>
      <c r="H13" s="110">
        <v>1.1000000000000001</v>
      </c>
      <c r="I13" s="110">
        <v>1.7</v>
      </c>
      <c r="J13" s="110">
        <v>2.7</v>
      </c>
      <c r="K13" s="110">
        <v>1.2</v>
      </c>
      <c r="L13" s="110">
        <v>2.7</v>
      </c>
      <c r="M13" s="110">
        <v>2.7</v>
      </c>
      <c r="N13" s="24"/>
      <c r="O13" s="24"/>
      <c r="P13" s="24"/>
      <c r="Q13" s="82">
        <f t="shared" si="0"/>
        <v>1.8272727272727272</v>
      </c>
      <c r="R13" s="24"/>
      <c r="S13" s="24"/>
      <c r="T13" s="24"/>
      <c r="U13" s="24"/>
      <c r="V13" s="24"/>
      <c r="W13" s="24"/>
      <c r="X13" s="24"/>
      <c r="Y13" s="24"/>
      <c r="Z13" s="24"/>
    </row>
    <row r="14" spans="1:68" x14ac:dyDescent="0.25">
      <c r="A14" s="39"/>
      <c r="B14" s="39"/>
      <c r="C14" s="39"/>
      <c r="D14" s="39"/>
      <c r="E14" s="1"/>
      <c r="F14" s="1"/>
      <c r="G14" s="39"/>
      <c r="H14" s="2"/>
      <c r="I14" s="2"/>
      <c r="J14" s="39"/>
      <c r="K14" s="39"/>
      <c r="L14" s="39"/>
      <c r="M14" s="39"/>
      <c r="N14" s="40"/>
      <c r="O14" s="40"/>
      <c r="P14" s="40"/>
      <c r="Q14" s="40"/>
      <c r="R14" s="40"/>
      <c r="S14" s="40"/>
      <c r="T14" s="40"/>
      <c r="U14" s="40"/>
    </row>
    <row r="15" spans="1:68" x14ac:dyDescent="0.25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2"/>
      <c r="O15" s="42"/>
      <c r="P15" s="42"/>
      <c r="Q15" s="42"/>
      <c r="R15" s="42"/>
      <c r="S15" s="42"/>
      <c r="T15" s="40"/>
      <c r="U15" s="40"/>
    </row>
    <row r="16" spans="1:68" s="9" customFormat="1" x14ac:dyDescent="0.2">
      <c r="A16" s="43" t="s">
        <v>13</v>
      </c>
      <c r="B16" s="44"/>
      <c r="C16" s="44" t="s">
        <v>15</v>
      </c>
      <c r="D16" s="44" t="s">
        <v>15</v>
      </c>
      <c r="E16" s="44" t="s">
        <v>15</v>
      </c>
      <c r="F16" s="44" t="s">
        <v>15</v>
      </c>
      <c r="G16" s="44" t="s">
        <v>15</v>
      </c>
      <c r="H16" s="44" t="s">
        <v>15</v>
      </c>
      <c r="I16" s="44" t="s">
        <v>15</v>
      </c>
      <c r="J16" s="44" t="s">
        <v>15</v>
      </c>
      <c r="K16" s="44" t="s">
        <v>15</v>
      </c>
      <c r="L16" s="44" t="s">
        <v>15</v>
      </c>
      <c r="M16" s="44" t="s">
        <v>15</v>
      </c>
      <c r="N16" s="45"/>
      <c r="O16" s="45"/>
      <c r="P16" s="45"/>
      <c r="Q16" s="45"/>
      <c r="R16" s="45"/>
      <c r="S16" s="45"/>
      <c r="T16" s="46"/>
      <c r="U16" s="46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</row>
    <row r="17" spans="1:68" s="8" customFormat="1" x14ac:dyDescent="0.25">
      <c r="A17" s="47" t="s">
        <v>16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2"/>
      <c r="O17" s="42"/>
      <c r="P17" s="42"/>
      <c r="Q17" s="42"/>
      <c r="R17" s="42"/>
      <c r="S17" s="42"/>
      <c r="T17" s="40"/>
      <c r="U17" s="40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</row>
    <row r="18" spans="1:68" s="8" customFormat="1" ht="15.75" thickBot="1" x14ac:dyDescent="0.3">
      <c r="A18" s="47" t="s">
        <v>17</v>
      </c>
      <c r="B18" s="48" t="s">
        <v>33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2"/>
      <c r="R18" s="42"/>
      <c r="S18" s="42"/>
      <c r="T18" s="42"/>
      <c r="U18" s="40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</row>
    <row r="19" spans="1:68" s="8" customFormat="1" x14ac:dyDescent="0.25">
      <c r="A19" s="47" t="s">
        <v>18</v>
      </c>
      <c r="B19" s="48" t="s">
        <v>34</v>
      </c>
      <c r="C19" s="48"/>
      <c r="D19" s="48"/>
      <c r="E19" s="48"/>
      <c r="F19" s="48"/>
      <c r="G19" s="48"/>
      <c r="H19" s="48"/>
      <c r="I19" s="48"/>
      <c r="J19" s="48"/>
      <c r="K19" s="49"/>
      <c r="L19" s="48"/>
      <c r="M19" s="48"/>
      <c r="N19" s="210" t="s">
        <v>36</v>
      </c>
      <c r="O19" s="205" t="s">
        <v>89</v>
      </c>
      <c r="P19" s="205" t="s">
        <v>99</v>
      </c>
      <c r="Q19" s="160"/>
      <c r="R19" s="161"/>
      <c r="S19" s="146" t="s">
        <v>37</v>
      </c>
      <c r="T19" s="214" t="s">
        <v>101</v>
      </c>
      <c r="U19" s="40" t="s">
        <v>100</v>
      </c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</row>
    <row r="20" spans="1:68" s="8" customFormat="1" x14ac:dyDescent="0.25">
      <c r="A20" s="50" t="s">
        <v>19</v>
      </c>
      <c r="B20" s="51" t="s">
        <v>35</v>
      </c>
      <c r="C20" s="51">
        <v>2278615.5000026519</v>
      </c>
      <c r="D20" s="51">
        <v>1000875.6000008457</v>
      </c>
      <c r="E20" s="51">
        <v>4290009.1874906858</v>
      </c>
      <c r="F20" s="51">
        <v>6144143.5499985032</v>
      </c>
      <c r="G20" s="51">
        <v>1600310.9250026706</v>
      </c>
      <c r="H20" s="51">
        <v>2578872.0000069835</v>
      </c>
      <c r="I20" s="51">
        <v>3227485.0687475065</v>
      </c>
      <c r="J20" s="51">
        <v>1122780.6000001039</v>
      </c>
      <c r="K20" s="51">
        <v>859361.40000044508</v>
      </c>
      <c r="L20" s="51">
        <v>92441.399999720743</v>
      </c>
      <c r="M20" s="51">
        <v>172855.7999996664</v>
      </c>
      <c r="N20" s="211">
        <f>SUM(C20:M20)</f>
        <v>23367751.031249776</v>
      </c>
      <c r="O20" s="206">
        <v>72675822.656237915</v>
      </c>
      <c r="P20" s="206">
        <v>27448597.031251993</v>
      </c>
      <c r="Q20" s="147">
        <f>SUM(N20*0.000001)</f>
        <v>23.367751031249774</v>
      </c>
      <c r="R20" s="48"/>
      <c r="S20" s="148" t="s">
        <v>38</v>
      </c>
      <c r="T20" s="214">
        <f>(N20*100)/O20</f>
        <v>32.153404223273796</v>
      </c>
      <c r="U20" s="214">
        <f>(N20*100)/P20</f>
        <v>85.132770190928483</v>
      </c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</row>
    <row r="21" spans="1:68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212"/>
      <c r="O21" s="207"/>
      <c r="P21" s="207"/>
      <c r="Q21" s="149"/>
      <c r="R21" s="53"/>
      <c r="S21" s="150"/>
      <c r="T21" s="214"/>
      <c r="U21" s="214"/>
    </row>
    <row r="22" spans="1:68" s="13" customFormat="1" x14ac:dyDescent="0.25">
      <c r="A22" s="54" t="s">
        <v>20</v>
      </c>
      <c r="B22" s="55"/>
      <c r="C22" s="55">
        <f>C20*C5</f>
        <v>63801.234000074255</v>
      </c>
      <c r="D22" s="55">
        <f t="shared" ref="D22:M22" si="1">D20*D5</f>
        <v>44038.526400037212</v>
      </c>
      <c r="E22" s="55">
        <f t="shared" si="1"/>
        <v>115830.24806224852</v>
      </c>
      <c r="F22" s="55">
        <f t="shared" si="1"/>
        <v>270342.31619993411</v>
      </c>
      <c r="G22" s="55">
        <f t="shared" si="1"/>
        <v>70413.680700117504</v>
      </c>
      <c r="H22" s="55">
        <f t="shared" si="1"/>
        <v>64471.80000017459</v>
      </c>
      <c r="I22" s="55">
        <f t="shared" si="1"/>
        <v>106507.00726866772</v>
      </c>
      <c r="J22" s="55">
        <f t="shared" si="1"/>
        <v>95436.351000008843</v>
      </c>
      <c r="K22" s="55">
        <f t="shared" si="1"/>
        <v>62733.382200032487</v>
      </c>
      <c r="L22" s="55">
        <f t="shared" si="1"/>
        <v>3327.8903999899467</v>
      </c>
      <c r="M22" s="55">
        <f t="shared" si="1"/>
        <v>6222.8087999879899</v>
      </c>
      <c r="N22" s="213">
        <f t="shared" ref="N22:N27" si="2">SUM(C22:M22)</f>
        <v>903125.24503127311</v>
      </c>
      <c r="O22" s="208">
        <v>2426054.3621058729</v>
      </c>
      <c r="P22" s="208">
        <v>941588.70103125006</v>
      </c>
      <c r="Q22" s="151">
        <f>SUM(N22*0.000001)</f>
        <v>0.90312524503127312</v>
      </c>
      <c r="R22" s="56" t="s">
        <v>39</v>
      </c>
      <c r="S22" s="152" t="s">
        <v>40</v>
      </c>
      <c r="T22" s="214">
        <f t="shared" ref="T22:T27" si="3">(N22*100)/O22</f>
        <v>37.226092668728938</v>
      </c>
      <c r="U22" s="214">
        <f t="shared" ref="U22:U27" si="4">(N22*100)/P22</f>
        <v>95.915046988366484</v>
      </c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</row>
    <row r="23" spans="1:68" s="14" customFormat="1" x14ac:dyDescent="0.25">
      <c r="A23" s="58" t="s">
        <v>21</v>
      </c>
      <c r="B23" s="59"/>
      <c r="C23" s="59">
        <f>C20*C6</f>
        <v>628897.87800073205</v>
      </c>
      <c r="D23" s="59">
        <f t="shared" ref="D23:M23" si="5">D20*D6</f>
        <v>423370.37880035775</v>
      </c>
      <c r="E23" s="59">
        <f t="shared" si="5"/>
        <v>4320039.2518031206</v>
      </c>
      <c r="F23" s="59">
        <f t="shared" si="5"/>
        <v>2598972.7216493669</v>
      </c>
      <c r="G23" s="59">
        <f t="shared" si="5"/>
        <v>676931.52127612964</v>
      </c>
      <c r="H23" s="59">
        <f t="shared" si="5"/>
        <v>1580848.5360042809</v>
      </c>
      <c r="I23" s="59">
        <f t="shared" si="5"/>
        <v>3301717.2253286988</v>
      </c>
      <c r="J23" s="59">
        <f t="shared" si="5"/>
        <v>447989.45940004149</v>
      </c>
      <c r="K23" s="59">
        <f t="shared" si="5"/>
        <v>80779.971600041841</v>
      </c>
      <c r="L23" s="59">
        <f t="shared" si="5"/>
        <v>34665.524999895279</v>
      </c>
      <c r="M23" s="59">
        <f t="shared" si="5"/>
        <v>64820.9249998749</v>
      </c>
      <c r="N23" s="213">
        <f t="shared" si="2"/>
        <v>14159033.39386254</v>
      </c>
      <c r="O23" s="209">
        <v>24764100.875568792</v>
      </c>
      <c r="P23" s="209">
        <v>18201477.667070251</v>
      </c>
      <c r="Q23" s="153">
        <f>SUM(N23*0.000001)</f>
        <v>14.15903339386254</v>
      </c>
      <c r="R23" s="60" t="s">
        <v>21</v>
      </c>
      <c r="S23" s="154" t="s">
        <v>40</v>
      </c>
      <c r="T23" s="214">
        <f t="shared" si="3"/>
        <v>57.175640920729897</v>
      </c>
      <c r="U23" s="214">
        <f t="shared" si="4"/>
        <v>77.790570924243042</v>
      </c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</row>
    <row r="24" spans="1:68" s="14" customFormat="1" x14ac:dyDescent="0.25">
      <c r="A24" s="58" t="s">
        <v>22</v>
      </c>
      <c r="B24" s="59"/>
      <c r="C24" s="59">
        <f>C20*C7/4.43</f>
        <v>4886421.5011343556</v>
      </c>
      <c r="D24" s="59">
        <f t="shared" ref="D24:M24" si="6">D20*D7/4.43</f>
        <v>1830043.4221234426</v>
      </c>
      <c r="E24" s="59">
        <f t="shared" si="6"/>
        <v>6972475.4288787674</v>
      </c>
      <c r="F24" s="59">
        <f t="shared" si="6"/>
        <v>11234212.811509678</v>
      </c>
      <c r="G24" s="59">
        <f t="shared" si="6"/>
        <v>2926076.4091470949</v>
      </c>
      <c r="H24" s="59">
        <f t="shared" si="6"/>
        <v>4016753.2280018483</v>
      </c>
      <c r="I24" s="59">
        <f t="shared" si="6"/>
        <v>4444166.7989525488</v>
      </c>
      <c r="J24" s="59">
        <f t="shared" si="6"/>
        <v>1546041.0067721521</v>
      </c>
      <c r="K24" s="59">
        <f t="shared" si="6"/>
        <v>1086325.9232511269</v>
      </c>
      <c r="L24" s="59">
        <f t="shared" si="6"/>
        <v>127289.51241496537</v>
      </c>
      <c r="M24" s="59">
        <f t="shared" si="6"/>
        <v>238018.14446906658</v>
      </c>
      <c r="N24" s="213">
        <f t="shared" si="2"/>
        <v>39307824.186655045</v>
      </c>
      <c r="O24" s="209">
        <v>131851552.24305922</v>
      </c>
      <c r="P24" s="209">
        <v>45206788.358213171</v>
      </c>
      <c r="Q24" s="153">
        <f>SUM(N24*0.000001)</f>
        <v>39.30782418665504</v>
      </c>
      <c r="R24" s="60" t="s">
        <v>22</v>
      </c>
      <c r="S24" s="154" t="s">
        <v>40</v>
      </c>
      <c r="T24" s="214">
        <f t="shared" si="3"/>
        <v>29.812181592063315</v>
      </c>
      <c r="U24" s="214">
        <f t="shared" si="4"/>
        <v>86.9511540505478</v>
      </c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</row>
    <row r="25" spans="1:68" s="14" customFormat="1" x14ac:dyDescent="0.25">
      <c r="A25" s="58" t="s">
        <v>23</v>
      </c>
      <c r="B25" s="59"/>
      <c r="C25" s="59">
        <f>C20*C9/1.28</f>
        <v>284826.93750033149</v>
      </c>
      <c r="D25" s="59">
        <f t="shared" ref="D25:M25" si="7">D20*D9/1.28</f>
        <v>179844.83437515199</v>
      </c>
      <c r="E25" s="59">
        <f t="shared" si="7"/>
        <v>435704.05810452276</v>
      </c>
      <c r="F25" s="59">
        <f t="shared" si="7"/>
        <v>1104025.7941403561</v>
      </c>
      <c r="G25" s="59">
        <f t="shared" si="7"/>
        <v>287555.86933641741</v>
      </c>
      <c r="H25" s="59">
        <f t="shared" si="7"/>
        <v>261916.68750070926</v>
      </c>
      <c r="I25" s="59">
        <f t="shared" si="7"/>
        <v>201717.81679671915</v>
      </c>
      <c r="J25" s="59">
        <f t="shared" si="7"/>
        <v>596477.19375005527</v>
      </c>
      <c r="K25" s="59">
        <f t="shared" si="7"/>
        <v>523673.35312527121</v>
      </c>
      <c r="L25" s="59">
        <f t="shared" si="7"/>
        <v>1444.3968749956366</v>
      </c>
      <c r="M25" s="59">
        <f t="shared" si="7"/>
        <v>2700.8718749947875</v>
      </c>
      <c r="N25" s="213">
        <f t="shared" si="2"/>
        <v>3879887.8133795247</v>
      </c>
      <c r="O25" s="209">
        <v>8519800.6579092778</v>
      </c>
      <c r="P25" s="209">
        <v>3346063.4118165653</v>
      </c>
      <c r="Q25" s="153">
        <f t="shared" ref="Q25:Q26" si="8">SUM(N25*0.000001)</f>
        <v>3.8798878133795247</v>
      </c>
      <c r="R25" s="60" t="s">
        <v>23</v>
      </c>
      <c r="S25" s="154" t="s">
        <v>40</v>
      </c>
      <c r="T25" s="214">
        <f t="shared" si="3"/>
        <v>45.5396548483522</v>
      </c>
      <c r="U25" s="214">
        <f t="shared" si="4"/>
        <v>115.95380409342417</v>
      </c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</row>
    <row r="26" spans="1:68" s="14" customFormat="1" x14ac:dyDescent="0.25">
      <c r="A26" s="58" t="s">
        <v>24</v>
      </c>
      <c r="B26" s="59"/>
      <c r="C26" s="59">
        <f>C20*C11</f>
        <v>1371042946.3515959</v>
      </c>
      <c r="D26" s="59">
        <f>D20*D11</f>
        <v>641461172.04054201</v>
      </c>
      <c r="E26" s="59">
        <f t="shared" ref="E26:M26" si="9">E20*E11</f>
        <v>10111122653.996798</v>
      </c>
      <c r="F26" s="59">
        <f t="shared" si="9"/>
        <v>3937781601.1940408</v>
      </c>
      <c r="G26" s="59">
        <f t="shared" si="9"/>
        <v>1025639271.8342116</v>
      </c>
      <c r="H26" s="59">
        <f t="shared" si="9"/>
        <v>3099288369.6083927</v>
      </c>
      <c r="I26" s="59">
        <f t="shared" si="9"/>
        <v>6006026964.4322348</v>
      </c>
      <c r="J26" s="59">
        <f t="shared" si="9"/>
        <v>880484546.52008152</v>
      </c>
      <c r="K26" s="59">
        <f t="shared" si="9"/>
        <v>38499390.720019937</v>
      </c>
      <c r="L26" s="59">
        <f t="shared" si="9"/>
        <v>46553489.039859369</v>
      </c>
      <c r="M26" s="59">
        <f t="shared" si="9"/>
        <v>87050180.879832</v>
      </c>
      <c r="N26" s="213">
        <f t="shared" si="2"/>
        <v>27244950586.617611</v>
      </c>
      <c r="O26" s="209">
        <v>44462997140.982819</v>
      </c>
      <c r="P26" s="209">
        <v>35667375624.674217</v>
      </c>
      <c r="Q26" s="153">
        <f t="shared" si="8"/>
        <v>27244.950586617611</v>
      </c>
      <c r="R26" s="60" t="s">
        <v>24</v>
      </c>
      <c r="S26" s="154" t="s">
        <v>40</v>
      </c>
      <c r="T26" s="214">
        <f t="shared" si="3"/>
        <v>61.27556021522706</v>
      </c>
      <c r="U26" s="214">
        <f t="shared" si="4"/>
        <v>76.386193571724178</v>
      </c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</row>
    <row r="27" spans="1:68" s="15" customFormat="1" ht="15.75" thickBot="1" x14ac:dyDescent="0.3">
      <c r="A27" s="61" t="s">
        <v>25</v>
      </c>
      <c r="B27" s="62"/>
      <c r="C27" s="62">
        <f>C20*C13</f>
        <v>2734338.6000031824</v>
      </c>
      <c r="D27" s="62">
        <f t="shared" ref="D27:M27" si="10">D20*D13</f>
        <v>1301138.2800010995</v>
      </c>
      <c r="E27" s="62">
        <f t="shared" si="10"/>
        <v>12441026.643722989</v>
      </c>
      <c r="F27" s="62">
        <f t="shared" si="10"/>
        <v>7987386.6149980547</v>
      </c>
      <c r="G27" s="62">
        <f t="shared" si="10"/>
        <v>2080404.2025034719</v>
      </c>
      <c r="H27" s="62">
        <f t="shared" si="10"/>
        <v>2836759.2000076822</v>
      </c>
      <c r="I27" s="62">
        <f t="shared" si="10"/>
        <v>5486724.6168707609</v>
      </c>
      <c r="J27" s="62">
        <f t="shared" si="10"/>
        <v>3031507.6200002809</v>
      </c>
      <c r="K27" s="62">
        <f t="shared" si="10"/>
        <v>1031233.680000534</v>
      </c>
      <c r="L27" s="62">
        <f t="shared" si="10"/>
        <v>249591.77999924604</v>
      </c>
      <c r="M27" s="62">
        <f t="shared" si="10"/>
        <v>466710.65999909933</v>
      </c>
      <c r="N27" s="213">
        <f t="shared" si="2"/>
        <v>39646821.898106404</v>
      </c>
      <c r="O27" s="209">
        <v>99249760.130606458</v>
      </c>
      <c r="P27" s="209">
        <v>46158425.338116594</v>
      </c>
      <c r="Q27" s="155">
        <f>SUM(N27*0.000001)</f>
        <v>39.646821898106403</v>
      </c>
      <c r="R27" s="156" t="s">
        <v>25</v>
      </c>
      <c r="S27" s="157" t="s">
        <v>40</v>
      </c>
      <c r="T27" s="214">
        <f t="shared" si="3"/>
        <v>39.946516592013595</v>
      </c>
      <c r="U27" s="214">
        <f t="shared" si="4"/>
        <v>85.892925522671476</v>
      </c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</row>
    <row r="28" spans="1:68" s="16" customFormat="1" x14ac:dyDescent="0.25">
      <c r="A28" s="63" t="s">
        <v>26</v>
      </c>
      <c r="B28" s="64"/>
      <c r="C28" s="64">
        <f>C20</f>
        <v>2278615.5000026519</v>
      </c>
      <c r="D28" s="64">
        <f>SUM(C28+D20)</f>
        <v>3279491.1000034977</v>
      </c>
      <c r="E28" s="64">
        <f t="shared" ref="E28:H28" si="11">SUM(D28+E20)</f>
        <v>7569500.2874941835</v>
      </c>
      <c r="F28" s="64">
        <f t="shared" si="11"/>
        <v>13713643.837492686</v>
      </c>
      <c r="G28" s="64">
        <f t="shared" si="11"/>
        <v>15313954.762495356</v>
      </c>
      <c r="H28" s="64">
        <f t="shared" si="11"/>
        <v>17892826.762502339</v>
      </c>
      <c r="I28" s="64">
        <f t="shared" ref="I28" si="12">SUM(H28+I20)</f>
        <v>21120311.831249844</v>
      </c>
      <c r="J28" s="64">
        <f t="shared" ref="J28" si="13">SUM(I28+J20)</f>
        <v>22243092.431249946</v>
      </c>
      <c r="K28" s="64">
        <f t="shared" ref="K28" si="14">SUM(J28+K20)</f>
        <v>23102453.831250392</v>
      </c>
      <c r="L28" s="64">
        <f t="shared" ref="L28" si="15">SUM(K28+L20)</f>
        <v>23194895.231250111</v>
      </c>
      <c r="M28" s="64">
        <f t="shared" ref="M28" si="16">SUM(L28+M20)</f>
        <v>23367751.031249776</v>
      </c>
      <c r="N28" s="31"/>
      <c r="O28" s="202"/>
      <c r="P28" s="202"/>
      <c r="Q28" s="50"/>
      <c r="R28" s="65"/>
      <c r="S28" s="66"/>
      <c r="T28" s="78" t="s">
        <v>41</v>
      </c>
      <c r="U28" s="40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</row>
    <row r="29" spans="1:68" s="10" customFormat="1" x14ac:dyDescent="0.25">
      <c r="A29" s="67" t="s">
        <v>27</v>
      </c>
      <c r="B29" s="68"/>
      <c r="C29" s="68">
        <f>C22</f>
        <v>63801.234000074255</v>
      </c>
      <c r="D29" s="72">
        <f>SUM(C29+D22)</f>
        <v>107839.76040011147</v>
      </c>
      <c r="E29" s="72">
        <f t="shared" ref="E29:H34" si="17">SUM(D29+E22)</f>
        <v>223670.00846235998</v>
      </c>
      <c r="F29" s="72">
        <f t="shared" si="17"/>
        <v>494012.32466229412</v>
      </c>
      <c r="G29" s="72">
        <f t="shared" si="17"/>
        <v>564426.00536241161</v>
      </c>
      <c r="H29" s="72">
        <f t="shared" si="17"/>
        <v>628897.80536258616</v>
      </c>
      <c r="I29" s="72">
        <f t="shared" ref="I29:I34" si="18">SUM(H29+I22)</f>
        <v>735404.81263125385</v>
      </c>
      <c r="J29" s="72">
        <f t="shared" ref="J29:J34" si="19">SUM(I29+J22)</f>
        <v>830841.16363126272</v>
      </c>
      <c r="K29" s="72">
        <f t="shared" ref="K29:K34" si="20">SUM(J29+K22)</f>
        <v>893574.5458312952</v>
      </c>
      <c r="L29" s="72">
        <f t="shared" ref="L29:L34" si="21">SUM(K29+L22)</f>
        <v>896902.4362312851</v>
      </c>
      <c r="M29" s="72">
        <f t="shared" ref="M29:M34" si="22">SUM(L29+M22)</f>
        <v>903125.24503127311</v>
      </c>
      <c r="N29" s="32"/>
      <c r="O29" s="203"/>
      <c r="P29" s="203"/>
      <c r="Q29" s="69"/>
      <c r="R29" s="70"/>
      <c r="S29" s="71"/>
      <c r="T29" s="79">
        <f t="shared" ref="T29:T34" si="23">M29/M28</f>
        <v>3.8648359605659974E-2</v>
      </c>
      <c r="U29" s="40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</row>
    <row r="30" spans="1:68" s="11" customFormat="1" x14ac:dyDescent="0.25">
      <c r="A30" s="69" t="s">
        <v>28</v>
      </c>
      <c r="B30" s="72"/>
      <c r="C30" s="72">
        <f>C23</f>
        <v>628897.87800073205</v>
      </c>
      <c r="D30" s="72">
        <f>SUM(C30+D23)</f>
        <v>1052268.2568010897</v>
      </c>
      <c r="E30" s="72">
        <f t="shared" si="17"/>
        <v>5372307.5086042099</v>
      </c>
      <c r="F30" s="72">
        <f t="shared" si="17"/>
        <v>7971280.2302535772</v>
      </c>
      <c r="G30" s="72">
        <f t="shared" si="17"/>
        <v>8648211.7515297066</v>
      </c>
      <c r="H30" s="72">
        <f t="shared" si="17"/>
        <v>10229060.287533987</v>
      </c>
      <c r="I30" s="72">
        <f t="shared" si="18"/>
        <v>13530777.512862686</v>
      </c>
      <c r="J30" s="72">
        <f t="shared" si="19"/>
        <v>13978766.972262727</v>
      </c>
      <c r="K30" s="72">
        <f t="shared" si="20"/>
        <v>14059546.94386277</v>
      </c>
      <c r="L30" s="72">
        <f t="shared" si="21"/>
        <v>14094212.468862666</v>
      </c>
      <c r="M30" s="72">
        <f t="shared" si="22"/>
        <v>14159033.39386254</v>
      </c>
      <c r="N30" s="32"/>
      <c r="O30" s="203"/>
      <c r="P30" s="203"/>
      <c r="Q30" s="69"/>
      <c r="R30" s="70"/>
      <c r="S30" s="71"/>
      <c r="T30" s="79">
        <f t="shared" si="23"/>
        <v>15.677818189405441</v>
      </c>
      <c r="U30" s="40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</row>
    <row r="31" spans="1:68" s="11" customFormat="1" x14ac:dyDescent="0.25">
      <c r="A31" s="69" t="s">
        <v>29</v>
      </c>
      <c r="B31" s="72"/>
      <c r="C31" s="72">
        <f>C24</f>
        <v>4886421.5011343556</v>
      </c>
      <c r="D31" s="72">
        <f t="shared" ref="D31:F33" si="24">SUM(C31+D24)</f>
        <v>6716464.923257798</v>
      </c>
      <c r="E31" s="72">
        <f t="shared" si="24"/>
        <v>13688940.352136565</v>
      </c>
      <c r="F31" s="72">
        <f t="shared" si="24"/>
        <v>24923153.163646244</v>
      </c>
      <c r="G31" s="72">
        <f t="shared" si="17"/>
        <v>27849229.572793338</v>
      </c>
      <c r="H31" s="72">
        <f t="shared" si="17"/>
        <v>31865982.800795186</v>
      </c>
      <c r="I31" s="72">
        <f t="shared" si="18"/>
        <v>36310149.599747732</v>
      </c>
      <c r="J31" s="72">
        <f t="shared" si="19"/>
        <v>37856190.606519885</v>
      </c>
      <c r="K31" s="72">
        <f t="shared" si="20"/>
        <v>38942516.529771015</v>
      </c>
      <c r="L31" s="72">
        <f t="shared" si="21"/>
        <v>39069806.042185977</v>
      </c>
      <c r="M31" s="72">
        <f t="shared" si="22"/>
        <v>39307824.186655045</v>
      </c>
      <c r="N31" s="32"/>
      <c r="O31" s="203"/>
      <c r="P31" s="203"/>
      <c r="Q31" s="69"/>
      <c r="R31" s="70"/>
      <c r="S31" s="71"/>
      <c r="T31" s="79">
        <f t="shared" si="23"/>
        <v>2.7761657941772815</v>
      </c>
      <c r="U31" s="40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</row>
    <row r="32" spans="1:68" s="11" customFormat="1" x14ac:dyDescent="0.25">
      <c r="A32" s="69" t="s">
        <v>30</v>
      </c>
      <c r="B32" s="72"/>
      <c r="C32" s="72">
        <f>C25</f>
        <v>284826.93750033149</v>
      </c>
      <c r="D32" s="72">
        <f t="shared" si="24"/>
        <v>464671.77187548345</v>
      </c>
      <c r="E32" s="72">
        <f t="shared" si="17"/>
        <v>900375.82998000621</v>
      </c>
      <c r="F32" s="72">
        <f t="shared" si="17"/>
        <v>2004401.6241203623</v>
      </c>
      <c r="G32" s="72">
        <f t="shared" si="17"/>
        <v>2291957.49345678</v>
      </c>
      <c r="H32" s="72">
        <f t="shared" si="17"/>
        <v>2553874.1809574892</v>
      </c>
      <c r="I32" s="72">
        <f t="shared" si="18"/>
        <v>2755591.9977542083</v>
      </c>
      <c r="J32" s="72">
        <f t="shared" si="19"/>
        <v>3352069.1915042633</v>
      </c>
      <c r="K32" s="72">
        <f t="shared" si="20"/>
        <v>3875742.5446295347</v>
      </c>
      <c r="L32" s="72">
        <f t="shared" si="21"/>
        <v>3877186.9415045301</v>
      </c>
      <c r="M32" s="72">
        <f t="shared" si="22"/>
        <v>3879887.8133795247</v>
      </c>
      <c r="N32" s="32"/>
      <c r="O32" s="203"/>
      <c r="P32" s="203"/>
      <c r="Q32" s="69"/>
      <c r="R32" s="70"/>
      <c r="S32" s="71"/>
      <c r="T32" s="79">
        <f t="shared" si="23"/>
        <v>9.8705229649845169E-2</v>
      </c>
      <c r="U32" s="40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</row>
    <row r="33" spans="1:68" s="11" customFormat="1" x14ac:dyDescent="0.25">
      <c r="A33" s="69" t="s">
        <v>31</v>
      </c>
      <c r="B33" s="72"/>
      <c r="C33" s="72">
        <f t="shared" ref="C33" si="25">C26</f>
        <v>1371042946.3515959</v>
      </c>
      <c r="D33" s="72">
        <f t="shared" si="24"/>
        <v>2012504118.392138</v>
      </c>
      <c r="E33" s="72">
        <f t="shared" si="17"/>
        <v>12123626772.388935</v>
      </c>
      <c r="F33" s="72">
        <f t="shared" si="17"/>
        <v>16061408373.582975</v>
      </c>
      <c r="G33" s="72">
        <f t="shared" si="17"/>
        <v>17087047645.417187</v>
      </c>
      <c r="H33" s="72">
        <f t="shared" si="17"/>
        <v>20186336015.025581</v>
      </c>
      <c r="I33" s="72">
        <f t="shared" si="18"/>
        <v>26192362979.457817</v>
      </c>
      <c r="J33" s="72">
        <f t="shared" si="19"/>
        <v>27072847525.977898</v>
      </c>
      <c r="K33" s="72">
        <f t="shared" si="20"/>
        <v>27111346916.697918</v>
      </c>
      <c r="L33" s="72">
        <f t="shared" si="21"/>
        <v>27157900405.737778</v>
      </c>
      <c r="M33" s="72">
        <f t="shared" si="22"/>
        <v>27244950586.617611</v>
      </c>
      <c r="N33" s="32"/>
      <c r="O33" s="203"/>
      <c r="P33" s="203"/>
      <c r="Q33" s="69"/>
      <c r="R33" s="70"/>
      <c r="S33" s="71"/>
      <c r="T33" s="79">
        <f t="shared" si="23"/>
        <v>7022.0975185584703</v>
      </c>
      <c r="U33" s="40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</row>
    <row r="34" spans="1:68" s="12" customFormat="1" x14ac:dyDescent="0.25">
      <c r="A34" s="73" t="s">
        <v>32</v>
      </c>
      <c r="B34" s="74"/>
      <c r="C34" s="74">
        <f>C27</f>
        <v>2734338.6000031824</v>
      </c>
      <c r="D34" s="72">
        <f>SUM(C34+D27)</f>
        <v>4035476.8800042821</v>
      </c>
      <c r="E34" s="72">
        <f t="shared" si="17"/>
        <v>16476503.523727272</v>
      </c>
      <c r="F34" s="72">
        <f t="shared" si="17"/>
        <v>24463890.138725325</v>
      </c>
      <c r="G34" s="72">
        <f t="shared" si="17"/>
        <v>26544294.341228798</v>
      </c>
      <c r="H34" s="72">
        <f t="shared" si="17"/>
        <v>29381053.541236479</v>
      </c>
      <c r="I34" s="72">
        <f t="shared" si="18"/>
        <v>34867778.158107236</v>
      </c>
      <c r="J34" s="72">
        <f t="shared" si="19"/>
        <v>37899285.778107516</v>
      </c>
      <c r="K34" s="72">
        <f t="shared" si="20"/>
        <v>38930519.458108053</v>
      </c>
      <c r="L34" s="72">
        <f t="shared" si="21"/>
        <v>39180111.238107301</v>
      </c>
      <c r="M34" s="72">
        <f t="shared" si="22"/>
        <v>39646821.898106404</v>
      </c>
      <c r="N34" s="33"/>
      <c r="O34" s="204"/>
      <c r="P34" s="204"/>
      <c r="Q34" s="73"/>
      <c r="R34" s="75"/>
      <c r="S34" s="76"/>
      <c r="T34" s="79">
        <f t="shared" si="23"/>
        <v>1.4551988917014384E-3</v>
      </c>
      <c r="U34" s="40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</row>
    <row r="35" spans="1:68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5"/>
      <c r="O35" s="35"/>
      <c r="P35" s="35"/>
      <c r="Q35" s="35"/>
      <c r="R35" s="35"/>
      <c r="S35" s="35"/>
    </row>
    <row r="36" spans="1:68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>
        <f>SUM(J23:K23)</f>
        <v>528769.43100008334</v>
      </c>
      <c r="L36" s="34">
        <f>SUM(L23)</f>
        <v>34665.524999895279</v>
      </c>
      <c r="M36" s="34">
        <f>SUM(M23)</f>
        <v>64820.9249998749</v>
      </c>
      <c r="N36" s="35"/>
      <c r="O36" s="35"/>
      <c r="P36" s="35"/>
      <c r="Q36" s="35"/>
      <c r="R36" s="35"/>
      <c r="S36" s="35"/>
    </row>
    <row r="47" spans="1:68" x14ac:dyDescent="0.25">
      <c r="A47" s="3" t="s">
        <v>12</v>
      </c>
      <c r="B47" s="3" t="s">
        <v>11</v>
      </c>
      <c r="C47" s="3"/>
      <c r="D47" s="3"/>
      <c r="E47" s="3"/>
      <c r="F47" s="3"/>
      <c r="G47" s="3"/>
      <c r="H47" s="4">
        <v>4</v>
      </c>
      <c r="I47" s="4"/>
      <c r="J47" s="4"/>
      <c r="K47" s="4"/>
      <c r="L47" s="4"/>
      <c r="M47" s="4"/>
      <c r="N47" s="27"/>
      <c r="O47" s="27"/>
      <c r="P47" s="27"/>
      <c r="Q47" s="28"/>
      <c r="R47" s="28"/>
      <c r="S47" s="28"/>
      <c r="T47" s="27"/>
      <c r="U47" s="28"/>
      <c r="V47" s="28"/>
      <c r="W47" s="28"/>
      <c r="X47" s="28"/>
      <c r="Y47" s="27"/>
      <c r="Z47" s="28"/>
    </row>
    <row r="48" spans="1:68" x14ac:dyDescent="0.25">
      <c r="A48" s="5" t="s">
        <v>5</v>
      </c>
      <c r="B48" s="5" t="s">
        <v>7</v>
      </c>
      <c r="C48" s="5"/>
      <c r="D48" s="5"/>
      <c r="E48" s="5"/>
      <c r="F48" s="5"/>
      <c r="G48" s="5"/>
      <c r="H48" s="6">
        <f>H7*(14/62)</f>
        <v>1.5580645161290323</v>
      </c>
      <c r="I48" s="6"/>
      <c r="J48" s="6"/>
      <c r="K48" s="6"/>
      <c r="L48" s="6"/>
      <c r="M48" s="6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x14ac:dyDescent="0.25">
      <c r="A49" s="5" t="s">
        <v>8</v>
      </c>
      <c r="B49" s="5" t="s">
        <v>7</v>
      </c>
      <c r="C49" s="5"/>
      <c r="D49" s="5"/>
      <c r="E49" s="5"/>
      <c r="F49" s="5"/>
      <c r="G49" s="5"/>
      <c r="H49" s="7"/>
      <c r="I49" s="7"/>
      <c r="J49" s="7"/>
      <c r="K49" s="7"/>
      <c r="L49" s="7"/>
      <c r="M49" s="7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</sheetData>
  <mergeCells count="4">
    <mergeCell ref="C1:G1"/>
    <mergeCell ref="H1:I1"/>
    <mergeCell ref="J1:K1"/>
    <mergeCell ref="A2:B2"/>
  </mergeCells>
  <conditionalFormatting sqref="H14:I14">
    <cfRule type="cellIs" dxfId="229" priority="4" stopIfTrue="1" operator="between">
      <formula>1.01</formula>
      <formula>2</formula>
    </cfRule>
    <cfRule type="cellIs" dxfId="228" priority="5" stopIfTrue="1" operator="between">
      <formula>2.01</formula>
      <formula>4</formula>
    </cfRule>
    <cfRule type="cellIs" dxfId="227" priority="6" stopIfTrue="1" operator="between">
      <formula>4.01</formula>
      <formula>10</formula>
    </cfRule>
  </conditionalFormatting>
  <conditionalFormatting sqref="A20:XFD20 U21:U27">
    <cfRule type="top10" dxfId="226" priority="3" rank="6"/>
  </conditionalFormatting>
  <conditionalFormatting sqref="R6:XFD6 A6:P6">
    <cfRule type="top10" dxfId="225" priority="2" rank="10"/>
  </conditionalFormatting>
  <conditionalFormatting sqref="R5:XFD5 A5:P5">
    <cfRule type="top10" dxfId="224" priority="1" rank="10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B64E7-5056-474B-B41E-9FB5ECE6A9D4}">
  <dimension ref="A1:BJ48"/>
  <sheetViews>
    <sheetView workbookViewId="0">
      <selection activeCell="F25" sqref="F25"/>
    </sheetView>
  </sheetViews>
  <sheetFormatPr baseColWidth="10" defaultColWidth="9.140625" defaultRowHeight="15" x14ac:dyDescent="0.25"/>
  <cols>
    <col min="1" max="1" width="20.28515625" style="18" bestFit="1" customWidth="1"/>
    <col min="2" max="2" width="10.7109375" style="18" bestFit="1" customWidth="1"/>
    <col min="3" max="3" width="15.7109375" style="18" bestFit="1" customWidth="1"/>
    <col min="4" max="4" width="15.7109375" style="18" customWidth="1"/>
    <col min="5" max="5" width="15.7109375" style="18" bestFit="1" customWidth="1"/>
    <col min="6" max="6" width="15.7109375" style="18" customWidth="1"/>
    <col min="7" max="7" width="15.7109375" style="18" bestFit="1" customWidth="1"/>
    <col min="8" max="8" width="15.7109375" style="18" customWidth="1"/>
    <col min="9" max="10" width="15.7109375" style="18" bestFit="1" customWidth="1"/>
    <col min="11" max="11" width="15.7109375" style="18" customWidth="1"/>
    <col min="12" max="12" width="15.7109375" style="18" bestFit="1" customWidth="1"/>
    <col min="13" max="13" width="15.7109375" style="18" customWidth="1"/>
    <col min="14" max="14" width="15.7109375" style="18" bestFit="1" customWidth="1"/>
    <col min="15" max="15" width="14.7109375" style="18" customWidth="1"/>
    <col min="16" max="16" width="15.7109375" style="18" bestFit="1" customWidth="1"/>
    <col min="17" max="17" width="15.7109375" style="18" customWidth="1"/>
    <col min="18" max="19" width="15.7109375" style="18" bestFit="1" customWidth="1"/>
    <col min="20" max="20" width="15.7109375" style="18" customWidth="1"/>
    <col min="21" max="21" width="15.7109375" style="18" bestFit="1" customWidth="1"/>
    <col min="22" max="22" width="15.7109375" style="18" customWidth="1"/>
    <col min="23" max="24" width="15.7109375" style="18" bestFit="1" customWidth="1"/>
    <col min="25" max="25" width="15.7109375" style="18" customWidth="1"/>
    <col min="26" max="26" width="15.7109375" style="18" bestFit="1" customWidth="1"/>
    <col min="27" max="27" width="15.7109375" style="18" customWidth="1"/>
    <col min="28" max="30" width="15.7109375" style="18" bestFit="1" customWidth="1"/>
    <col min="31" max="31" width="15.7109375" style="18" customWidth="1"/>
    <col min="32" max="32" width="15.7109375" style="18" bestFit="1" customWidth="1"/>
    <col min="33" max="34" width="15.7109375" style="18" customWidth="1"/>
    <col min="35" max="36" width="15.7109375" style="18" bestFit="1" customWidth="1"/>
    <col min="37" max="37" width="15.7109375" style="18" customWidth="1"/>
    <col min="38" max="38" width="15.7109375" style="18" bestFit="1" customWidth="1"/>
    <col min="39" max="39" width="15.7109375" style="18" customWidth="1"/>
    <col min="40" max="40" width="15.7109375" style="18" bestFit="1" customWidth="1"/>
    <col min="41" max="41" width="15.7109375" style="18" customWidth="1"/>
    <col min="42" max="42" width="15.7109375" style="18" bestFit="1" customWidth="1"/>
    <col min="43" max="43" width="15.7109375" style="18" customWidth="1"/>
    <col min="44" max="45" width="15.7109375" style="18" bestFit="1" customWidth="1"/>
    <col min="46" max="46" width="15.7109375" style="18" customWidth="1"/>
    <col min="47" max="47" width="15.7109375" style="18" bestFit="1" customWidth="1"/>
    <col min="48" max="48" width="15.7109375" style="18" customWidth="1"/>
    <col min="49" max="50" width="15.7109375" style="18" bestFit="1" customWidth="1"/>
    <col min="51" max="51" width="19" style="18" bestFit="1" customWidth="1"/>
    <col min="52" max="52" width="13.5703125" style="18" customWidth="1"/>
    <col min="53" max="53" width="19" style="18" bestFit="1" customWidth="1"/>
    <col min="54" max="54" width="11" style="18" bestFit="1" customWidth="1"/>
    <col min="55" max="55" width="18.7109375" style="18" bestFit="1" customWidth="1"/>
    <col min="56" max="16384" width="9.140625" style="18"/>
  </cols>
  <sheetData>
    <row r="1" spans="1:62" ht="15.75" x14ac:dyDescent="0.25">
      <c r="A1" s="236"/>
      <c r="B1" s="237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5"/>
      <c r="AF1" s="174"/>
      <c r="AG1" s="174"/>
      <c r="AH1" s="176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  <c r="AX1" s="174"/>
      <c r="AY1" s="17"/>
      <c r="AZ1" s="17"/>
      <c r="BA1" s="80"/>
      <c r="BB1" s="17"/>
      <c r="BC1" s="17"/>
      <c r="BD1" s="17"/>
      <c r="BE1" s="17"/>
      <c r="BF1" s="17"/>
      <c r="BG1" s="17"/>
      <c r="BH1" s="17"/>
      <c r="BI1" s="17"/>
      <c r="BJ1" s="17"/>
    </row>
    <row r="2" spans="1:62" s="118" customFormat="1" x14ac:dyDescent="0.25">
      <c r="A2" s="40"/>
      <c r="B2" s="46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G2" s="177"/>
      <c r="AH2" s="178"/>
      <c r="AI2" s="177"/>
      <c r="AJ2" s="177"/>
      <c r="AK2" s="177"/>
      <c r="AL2" s="177"/>
      <c r="AM2" s="177"/>
      <c r="AN2" s="177"/>
      <c r="AO2" s="177"/>
      <c r="AP2" s="177"/>
      <c r="AQ2" s="177"/>
      <c r="AR2" s="177"/>
      <c r="AS2" s="177"/>
      <c r="AT2" s="177"/>
      <c r="AU2" s="177"/>
      <c r="AV2" s="177"/>
      <c r="AW2" s="177"/>
      <c r="AX2" s="177"/>
      <c r="AY2" s="115"/>
      <c r="AZ2" s="115"/>
      <c r="BA2" s="116"/>
      <c r="BB2" s="115"/>
      <c r="BC2" s="115"/>
      <c r="BD2" s="115"/>
      <c r="BE2" s="115"/>
      <c r="BF2" s="117"/>
      <c r="BG2" s="117"/>
      <c r="BH2" s="117"/>
      <c r="BI2" s="117"/>
      <c r="BJ2" s="117"/>
    </row>
    <row r="3" spans="1:62" s="118" customFormat="1" x14ac:dyDescent="0.25">
      <c r="A3" s="40"/>
      <c r="B3" s="46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8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77"/>
      <c r="AU3" s="177"/>
      <c r="AV3" s="177"/>
      <c r="AW3" s="177"/>
      <c r="AX3" s="177"/>
      <c r="AY3" s="115"/>
      <c r="AZ3" s="115"/>
      <c r="BA3" s="116"/>
      <c r="BB3" s="115"/>
      <c r="BC3" s="115"/>
      <c r="BD3" s="115"/>
      <c r="BE3" s="115"/>
      <c r="BF3" s="117"/>
      <c r="BG3" s="117"/>
      <c r="BH3" s="117"/>
      <c r="BI3" s="117"/>
      <c r="BJ3" s="117"/>
    </row>
    <row r="4" spans="1:62" x14ac:dyDescent="0.25">
      <c r="A4" s="81"/>
      <c r="B4" s="81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80"/>
      <c r="V4" s="180"/>
      <c r="W4" s="179"/>
      <c r="X4" s="179"/>
      <c r="Y4" s="179"/>
      <c r="Z4" s="180"/>
      <c r="AA4" s="180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80"/>
      <c r="AS4" s="179"/>
      <c r="AT4" s="179"/>
      <c r="AU4" s="179"/>
      <c r="AV4" s="179"/>
      <c r="AW4" s="179"/>
      <c r="AX4" s="179"/>
      <c r="AY4" s="19"/>
      <c r="AZ4" s="19"/>
      <c r="BA4" s="82"/>
      <c r="BB4" s="19"/>
      <c r="BC4" s="19"/>
      <c r="BD4" s="19"/>
      <c r="BE4" s="19"/>
      <c r="BF4" s="19"/>
      <c r="BG4" s="19"/>
      <c r="BH4" s="19"/>
      <c r="BI4" s="19"/>
      <c r="BJ4" s="19"/>
    </row>
    <row r="5" spans="1:62" x14ac:dyDescent="0.25">
      <c r="A5" s="81"/>
      <c r="B5" s="81"/>
      <c r="C5" s="181"/>
      <c r="D5" s="181"/>
      <c r="E5" s="181"/>
      <c r="F5" s="181"/>
      <c r="G5" s="181"/>
      <c r="H5" s="181"/>
      <c r="I5" s="181"/>
      <c r="J5" s="181"/>
      <c r="K5" s="181"/>
      <c r="L5" s="182"/>
      <c r="M5" s="182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1"/>
      <c r="AO5" s="181"/>
      <c r="AP5" s="181"/>
      <c r="AQ5" s="181"/>
      <c r="AR5" s="181"/>
      <c r="AS5" s="181"/>
      <c r="AT5" s="181"/>
      <c r="AU5" s="181"/>
      <c r="AV5" s="181"/>
      <c r="AW5" s="181"/>
      <c r="AX5" s="181"/>
      <c r="AY5" s="20"/>
      <c r="AZ5" s="20"/>
      <c r="BA5" s="82"/>
      <c r="BB5" s="20"/>
      <c r="BC5" s="20"/>
      <c r="BD5" s="20"/>
      <c r="BE5" s="20"/>
      <c r="BF5" s="20"/>
      <c r="BG5" s="20"/>
      <c r="BH5" s="20"/>
      <c r="BI5" s="20"/>
      <c r="BJ5" s="20"/>
    </row>
    <row r="6" spans="1:62" x14ac:dyDescent="0.25">
      <c r="A6" s="81"/>
      <c r="B6" s="81"/>
      <c r="C6" s="183"/>
      <c r="D6" s="183"/>
      <c r="E6" s="183"/>
      <c r="F6" s="183"/>
      <c r="G6" s="183"/>
      <c r="H6" s="183"/>
      <c r="I6" s="183"/>
      <c r="J6" s="183"/>
      <c r="K6" s="183"/>
      <c r="L6" s="184"/>
      <c r="M6" s="184"/>
      <c r="N6" s="183"/>
      <c r="O6" s="183"/>
      <c r="P6" s="183"/>
      <c r="Q6" s="183"/>
      <c r="R6" s="184"/>
      <c r="S6" s="184"/>
      <c r="T6" s="184"/>
      <c r="U6" s="183"/>
      <c r="V6" s="183"/>
      <c r="W6" s="183"/>
      <c r="X6" s="183"/>
      <c r="Y6" s="183"/>
      <c r="Z6" s="184"/>
      <c r="AA6" s="184"/>
      <c r="AB6" s="183"/>
      <c r="AC6" s="183"/>
      <c r="AD6" s="183"/>
      <c r="AE6" s="183"/>
      <c r="AF6" s="183"/>
      <c r="AG6" s="183"/>
      <c r="AH6" s="183"/>
      <c r="AI6" s="184"/>
      <c r="AJ6" s="184"/>
      <c r="AK6" s="184"/>
      <c r="AL6" s="183"/>
      <c r="AM6" s="183"/>
      <c r="AN6" s="183"/>
      <c r="AO6" s="183"/>
      <c r="AP6" s="184"/>
      <c r="AQ6" s="184"/>
      <c r="AR6" s="183"/>
      <c r="AS6" s="184"/>
      <c r="AT6" s="184"/>
      <c r="AU6" s="183"/>
      <c r="AV6" s="183"/>
      <c r="AW6" s="183"/>
      <c r="AX6" s="183"/>
      <c r="AY6" s="21"/>
      <c r="AZ6" s="21"/>
      <c r="BA6" s="82"/>
      <c r="BB6" s="21"/>
      <c r="BC6" s="21"/>
      <c r="BD6" s="21"/>
      <c r="BE6" s="21"/>
      <c r="BF6" s="21"/>
      <c r="BG6" s="21"/>
      <c r="BH6" s="21"/>
      <c r="BI6" s="21"/>
      <c r="BJ6" s="21"/>
    </row>
    <row r="7" spans="1:62" x14ac:dyDescent="0.25">
      <c r="A7" s="81"/>
      <c r="B7" s="81"/>
      <c r="C7" s="183"/>
      <c r="D7" s="183"/>
      <c r="E7" s="185"/>
      <c r="F7" s="185"/>
      <c r="G7" s="183"/>
      <c r="H7" s="183"/>
      <c r="I7" s="185"/>
      <c r="J7" s="183"/>
      <c r="K7" s="183"/>
      <c r="L7" s="183"/>
      <c r="M7" s="183"/>
      <c r="N7" s="183"/>
      <c r="O7" s="183"/>
      <c r="P7" s="185"/>
      <c r="Q7" s="185"/>
      <c r="R7" s="185"/>
      <c r="S7" s="183"/>
      <c r="T7" s="183"/>
      <c r="U7" s="185"/>
      <c r="V7" s="185"/>
      <c r="W7" s="185"/>
      <c r="X7" s="183"/>
      <c r="Y7" s="183"/>
      <c r="Z7" s="183"/>
      <c r="AA7" s="183"/>
      <c r="AB7" s="183"/>
      <c r="AC7" s="183"/>
      <c r="AD7" s="183"/>
      <c r="AE7" s="183"/>
      <c r="AF7" s="183"/>
      <c r="AG7" s="183"/>
      <c r="AH7" s="183"/>
      <c r="AI7" s="185"/>
      <c r="AJ7" s="183"/>
      <c r="AK7" s="183"/>
      <c r="AL7" s="183"/>
      <c r="AM7" s="183"/>
      <c r="AN7" s="185"/>
      <c r="AO7" s="185"/>
      <c r="AP7" s="185"/>
      <c r="AQ7" s="185"/>
      <c r="AR7" s="183"/>
      <c r="AS7" s="185"/>
      <c r="AT7" s="185"/>
      <c r="AU7" s="183"/>
      <c r="AV7" s="183"/>
      <c r="AW7" s="183"/>
      <c r="AX7" s="183"/>
      <c r="AY7" s="21"/>
      <c r="AZ7" s="21"/>
      <c r="BA7" s="82"/>
      <c r="BB7" s="21"/>
      <c r="BC7" s="21"/>
      <c r="BD7" s="21"/>
      <c r="BE7" s="21"/>
      <c r="BF7" s="21"/>
      <c r="BG7" s="21"/>
      <c r="BH7" s="21"/>
      <c r="BI7" s="21"/>
      <c r="BJ7" s="21"/>
    </row>
    <row r="8" spans="1:62" x14ac:dyDescent="0.25">
      <c r="A8" s="81"/>
      <c r="B8" s="81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6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5"/>
      <c r="AT8" s="185"/>
      <c r="AU8" s="185"/>
      <c r="AV8" s="185"/>
      <c r="AW8" s="185"/>
      <c r="AX8" s="185"/>
      <c r="AY8" s="22"/>
      <c r="AZ8" s="22"/>
      <c r="BA8" s="82"/>
      <c r="BB8" s="22"/>
      <c r="BC8" s="22"/>
      <c r="BD8" s="22"/>
      <c r="BE8" s="22"/>
      <c r="BF8" s="22"/>
      <c r="BG8" s="22"/>
      <c r="BH8" s="22"/>
      <c r="BI8" s="22"/>
      <c r="BJ8" s="22"/>
    </row>
    <row r="9" spans="1:62" x14ac:dyDescent="0.25">
      <c r="A9" s="81"/>
      <c r="B9" s="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81"/>
      <c r="AX9" s="181"/>
      <c r="AY9" s="20"/>
      <c r="AZ9" s="20"/>
      <c r="BA9" s="82"/>
      <c r="BB9" s="22"/>
      <c r="BC9" s="22"/>
      <c r="BD9" s="22"/>
      <c r="BE9" s="22"/>
      <c r="BF9" s="22"/>
      <c r="BG9" s="20"/>
      <c r="BH9" s="20"/>
      <c r="BI9" s="20"/>
      <c r="BJ9" s="20"/>
    </row>
    <row r="10" spans="1:62" x14ac:dyDescent="0.25">
      <c r="A10" s="81"/>
      <c r="B10" s="81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23"/>
      <c r="AZ10" s="23"/>
      <c r="BA10" s="82"/>
      <c r="BB10" s="23"/>
      <c r="BC10" s="23"/>
      <c r="BD10" s="23"/>
      <c r="BE10" s="23"/>
      <c r="BF10" s="23"/>
      <c r="BG10" s="23"/>
      <c r="BH10" s="23"/>
      <c r="BI10" s="23"/>
      <c r="BJ10" s="23"/>
    </row>
    <row r="11" spans="1:62" x14ac:dyDescent="0.25">
      <c r="A11" s="81"/>
      <c r="B11" s="81"/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87"/>
      <c r="AT11" s="187"/>
      <c r="AU11" s="187"/>
      <c r="AV11" s="187"/>
      <c r="AW11" s="187"/>
      <c r="AX11" s="187"/>
      <c r="AY11" s="23"/>
      <c r="AZ11" s="23"/>
      <c r="BA11" s="82"/>
      <c r="BB11" s="23"/>
      <c r="BC11" s="23"/>
      <c r="BD11" s="23"/>
      <c r="BE11" s="23"/>
      <c r="BF11" s="23"/>
      <c r="BG11" s="23"/>
      <c r="BH11" s="23"/>
      <c r="BI11" s="23"/>
      <c r="BJ11" s="23"/>
    </row>
    <row r="12" spans="1:62" x14ac:dyDescent="0.25">
      <c r="A12" s="81"/>
      <c r="B12" s="81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9"/>
      <c r="Y12" s="189"/>
      <c r="Z12" s="189"/>
      <c r="AA12" s="189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9"/>
      <c r="AM12" s="189"/>
      <c r="AN12" s="188"/>
      <c r="AO12" s="188"/>
      <c r="AP12" s="188"/>
      <c r="AQ12" s="188"/>
      <c r="AR12" s="188"/>
      <c r="AS12" s="188"/>
      <c r="AT12" s="188"/>
      <c r="AU12" s="188"/>
      <c r="AV12" s="188"/>
      <c r="AW12" s="188"/>
      <c r="AX12" s="188"/>
      <c r="AY12" s="24"/>
      <c r="AZ12" s="24"/>
      <c r="BA12" s="82"/>
      <c r="BB12" s="24"/>
      <c r="BC12" s="24"/>
      <c r="BD12" s="24"/>
      <c r="BE12" s="24"/>
      <c r="BF12" s="24"/>
      <c r="BG12" s="24"/>
      <c r="BH12" s="24"/>
      <c r="BI12" s="24"/>
      <c r="BJ12" s="24"/>
    </row>
    <row r="13" spans="1:62" x14ac:dyDescent="0.25">
      <c r="A13" s="40"/>
      <c r="B13" s="40"/>
      <c r="C13" s="40"/>
      <c r="D13" s="40"/>
      <c r="E13" s="190"/>
      <c r="F13" s="190"/>
      <c r="G13" s="40"/>
      <c r="H13" s="40"/>
      <c r="I13" s="24"/>
      <c r="J13" s="24"/>
      <c r="K13" s="24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62" x14ac:dyDescent="0.25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0"/>
      <c r="BE14" s="40"/>
    </row>
    <row r="15" spans="1:62" s="25" customFormat="1" x14ac:dyDescent="0.2">
      <c r="A15" s="42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6"/>
      <c r="BE15" s="46"/>
    </row>
    <row r="16" spans="1:62" x14ac:dyDescent="0.25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0"/>
      <c r="BE16" s="40"/>
    </row>
    <row r="17" spans="1:57" x14ac:dyDescent="0.25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0"/>
      <c r="BE17" s="40"/>
    </row>
    <row r="18" spans="1:57" x14ac:dyDescent="0.25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191"/>
      <c r="AE18" s="191"/>
      <c r="AF18" s="191"/>
      <c r="AG18" s="191"/>
      <c r="AH18" s="191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192"/>
      <c r="AZ18" s="238"/>
      <c r="BA18" s="238"/>
      <c r="BB18" s="42"/>
      <c r="BC18" s="42"/>
      <c r="BD18" s="40"/>
      <c r="BE18" s="40"/>
    </row>
    <row r="19" spans="1:57" x14ac:dyDescent="0.25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193"/>
      <c r="AV19" s="193"/>
      <c r="AW19" s="193"/>
      <c r="AX19" s="193"/>
      <c r="AY19" s="194"/>
      <c r="AZ19" s="173"/>
      <c r="BA19" s="42"/>
      <c r="BB19" s="42"/>
      <c r="BC19" s="42"/>
      <c r="BD19" s="40"/>
      <c r="BE19" s="40"/>
    </row>
    <row r="20" spans="1:57" x14ac:dyDescent="0.25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194"/>
      <c r="AZ20" s="173"/>
      <c r="BA20" s="42"/>
      <c r="BB20" s="42"/>
      <c r="BC20" s="42"/>
      <c r="BD20" s="40"/>
      <c r="BE20" s="40"/>
    </row>
    <row r="21" spans="1:57" s="26" customFormat="1" x14ac:dyDescent="0.25">
      <c r="A21" s="195"/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  <c r="AM21" s="195"/>
      <c r="AN21" s="195"/>
      <c r="AO21" s="195"/>
      <c r="AP21" s="195"/>
      <c r="AQ21" s="195"/>
      <c r="AR21" s="195"/>
      <c r="AS21" s="195"/>
      <c r="AT21" s="195"/>
      <c r="AU21" s="195"/>
      <c r="AV21" s="195"/>
      <c r="AW21" s="195"/>
      <c r="AX21" s="195"/>
      <c r="AY21" s="196"/>
      <c r="AZ21" s="173"/>
      <c r="BA21" s="42"/>
      <c r="BB21" s="42"/>
      <c r="BC21" s="42"/>
      <c r="BD21" s="57"/>
      <c r="BE21" s="57"/>
    </row>
    <row r="22" spans="1:57" s="26" customFormat="1" x14ac:dyDescent="0.25">
      <c r="A22" s="195"/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  <c r="AM22" s="195"/>
      <c r="AN22" s="195"/>
      <c r="AO22" s="195"/>
      <c r="AP22" s="195"/>
      <c r="AQ22" s="195"/>
      <c r="AR22" s="195"/>
      <c r="AS22" s="195"/>
      <c r="AT22" s="195"/>
      <c r="AU22" s="195"/>
      <c r="AV22" s="195"/>
      <c r="AW22" s="195"/>
      <c r="AX22" s="195"/>
      <c r="AY22" s="196"/>
      <c r="AZ22" s="173"/>
      <c r="BA22" s="42"/>
      <c r="BB22" s="42"/>
      <c r="BC22" s="42"/>
      <c r="BD22" s="57"/>
      <c r="BE22" s="57"/>
    </row>
    <row r="23" spans="1:57" s="26" customFormat="1" x14ac:dyDescent="0.25">
      <c r="A23" s="195"/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  <c r="AM23" s="195"/>
      <c r="AN23" s="195"/>
      <c r="AO23" s="195"/>
      <c r="AP23" s="195"/>
      <c r="AQ23" s="195"/>
      <c r="AR23" s="195"/>
      <c r="AS23" s="195"/>
      <c r="AT23" s="195"/>
      <c r="AU23" s="195"/>
      <c r="AV23" s="195"/>
      <c r="AW23" s="195"/>
      <c r="AX23" s="195"/>
      <c r="AY23" s="196"/>
      <c r="AZ23" s="173"/>
      <c r="BA23" s="42"/>
      <c r="BB23" s="42"/>
      <c r="BC23" s="42"/>
      <c r="BD23" s="57"/>
      <c r="BE23" s="57"/>
    </row>
    <row r="24" spans="1:57" s="26" customFormat="1" x14ac:dyDescent="0.25">
      <c r="A24" s="195"/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  <c r="AM24" s="195"/>
      <c r="AN24" s="195"/>
      <c r="AO24" s="195"/>
      <c r="AP24" s="195"/>
      <c r="AQ24" s="195"/>
      <c r="AR24" s="195"/>
      <c r="AS24" s="195"/>
      <c r="AT24" s="195"/>
      <c r="AU24" s="195"/>
      <c r="AV24" s="195"/>
      <c r="AW24" s="195"/>
      <c r="AX24" s="195"/>
      <c r="AY24" s="196"/>
      <c r="AZ24" s="173"/>
      <c r="BA24" s="42"/>
      <c r="BB24" s="42"/>
      <c r="BC24" s="42"/>
      <c r="BD24" s="57"/>
      <c r="BE24" s="57"/>
    </row>
    <row r="25" spans="1:57" s="26" customFormat="1" x14ac:dyDescent="0.25">
      <c r="A25" s="195"/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  <c r="AM25" s="195"/>
      <c r="AN25" s="195"/>
      <c r="AO25" s="195"/>
      <c r="AP25" s="195"/>
      <c r="AQ25" s="195"/>
      <c r="AR25" s="195"/>
      <c r="AS25" s="195"/>
      <c r="AT25" s="195"/>
      <c r="AU25" s="195"/>
      <c r="AV25" s="195"/>
      <c r="AW25" s="195"/>
      <c r="AX25" s="195"/>
      <c r="AY25" s="196"/>
      <c r="AZ25" s="173"/>
      <c r="BA25" s="42"/>
      <c r="BB25" s="42"/>
      <c r="BC25" s="42"/>
      <c r="BD25" s="57"/>
      <c r="BE25" s="57"/>
    </row>
    <row r="26" spans="1:57" s="26" customFormat="1" x14ac:dyDescent="0.25">
      <c r="A26" s="195"/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  <c r="AT26" s="195"/>
      <c r="AU26" s="195"/>
      <c r="AV26" s="195"/>
      <c r="AW26" s="195"/>
      <c r="AX26" s="195"/>
      <c r="AY26" s="196"/>
      <c r="AZ26" s="173"/>
      <c r="BA26" s="42"/>
      <c r="BB26" s="42"/>
      <c r="BC26" s="42"/>
      <c r="BD26" s="57"/>
      <c r="BE26" s="57"/>
    </row>
    <row r="27" spans="1:57" x14ac:dyDescent="0.2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197"/>
      <c r="AZ27" s="42"/>
      <c r="BA27" s="42"/>
      <c r="BB27" s="42"/>
      <c r="BC27" s="198"/>
      <c r="BD27" s="40"/>
      <c r="BE27" s="40"/>
    </row>
    <row r="28" spans="1:57" x14ac:dyDescent="0.25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199"/>
      <c r="AZ28" s="42"/>
      <c r="BA28" s="42"/>
      <c r="BB28" s="42"/>
      <c r="BC28" s="200"/>
      <c r="BD28" s="40"/>
      <c r="BE28" s="40"/>
    </row>
    <row r="29" spans="1:57" x14ac:dyDescent="0.25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199"/>
      <c r="AZ29" s="42"/>
      <c r="BA29" s="42"/>
      <c r="BB29" s="42"/>
      <c r="BC29" s="200"/>
      <c r="BD29" s="40"/>
      <c r="BE29" s="40"/>
    </row>
    <row r="30" spans="1:57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199"/>
      <c r="AZ30" s="42"/>
      <c r="BA30" s="42"/>
      <c r="BB30" s="42"/>
      <c r="BC30" s="200"/>
      <c r="BD30" s="40"/>
      <c r="BE30" s="40"/>
    </row>
    <row r="31" spans="1:57" x14ac:dyDescent="0.25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199"/>
      <c r="AZ31" s="42"/>
      <c r="BA31" s="42"/>
      <c r="BB31" s="42"/>
      <c r="BC31" s="200"/>
      <c r="BD31" s="40"/>
      <c r="BE31" s="40"/>
    </row>
    <row r="32" spans="1:57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199"/>
      <c r="AZ32" s="42"/>
      <c r="BA32" s="42"/>
      <c r="BB32" s="42"/>
      <c r="BC32" s="200"/>
      <c r="BD32" s="40"/>
      <c r="BE32" s="40"/>
    </row>
    <row r="33" spans="1:62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199"/>
      <c r="AZ33" s="42"/>
      <c r="BA33" s="42"/>
      <c r="BB33" s="42"/>
      <c r="BC33" s="200"/>
      <c r="BD33" s="40"/>
      <c r="BE33" s="40"/>
    </row>
    <row r="34" spans="1:62" x14ac:dyDescent="0.25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</row>
    <row r="35" spans="1:62" x14ac:dyDescent="0.2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</row>
    <row r="46" spans="1:62" x14ac:dyDescent="0.25">
      <c r="A46" s="166"/>
      <c r="B46" s="166"/>
      <c r="C46" s="166"/>
      <c r="D46" s="166"/>
      <c r="E46" s="166"/>
      <c r="F46" s="166"/>
      <c r="G46" s="166"/>
      <c r="H46" s="166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7"/>
      <c r="BA46" s="28"/>
      <c r="BB46" s="28"/>
      <c r="BC46" s="28"/>
      <c r="BD46" s="27"/>
      <c r="BE46" s="28"/>
      <c r="BF46" s="28"/>
      <c r="BG46" s="28"/>
      <c r="BH46" s="28"/>
      <c r="BI46" s="27"/>
      <c r="BJ46" s="28"/>
    </row>
    <row r="47" spans="1:62" x14ac:dyDescent="0.25">
      <c r="A47" s="201"/>
      <c r="B47" s="201"/>
      <c r="C47" s="201"/>
      <c r="D47" s="201"/>
      <c r="E47" s="201"/>
      <c r="F47" s="201"/>
      <c r="G47" s="201"/>
      <c r="H47" s="201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</row>
    <row r="48" spans="1:62" x14ac:dyDescent="0.25">
      <c r="A48" s="201"/>
      <c r="B48" s="201"/>
      <c r="C48" s="201"/>
      <c r="D48" s="201"/>
      <c r="E48" s="201"/>
      <c r="F48" s="201"/>
      <c r="G48" s="201"/>
      <c r="H48" s="201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</row>
  </sheetData>
  <mergeCells count="2">
    <mergeCell ref="A1:B1"/>
    <mergeCell ref="AZ18:BA18"/>
  </mergeCells>
  <conditionalFormatting sqref="I13:K13 BB12:BJ12 AP12:AZ12">
    <cfRule type="cellIs" dxfId="223" priority="222" stopIfTrue="1" operator="between">
      <formula>1.01</formula>
      <formula>2</formula>
    </cfRule>
    <cfRule type="cellIs" dxfId="222" priority="223" stopIfTrue="1" operator="between">
      <formula>2.01</formula>
      <formula>4</formula>
    </cfRule>
    <cfRule type="cellIs" dxfId="221" priority="224" stopIfTrue="1" operator="between">
      <formula>4.01</formula>
      <formula>10</formula>
    </cfRule>
  </conditionalFormatting>
  <conditionalFormatting sqref="L12:M12 P12:Q12 S12:T12 W12 AD12:AE12 AI12:AM12 Z12:AB12">
    <cfRule type="cellIs" dxfId="220" priority="216" stopIfTrue="1" operator="between">
      <formula>1.01</formula>
      <formula>2</formula>
    </cfRule>
    <cfRule type="cellIs" dxfId="219" priority="217" stopIfTrue="1" operator="between">
      <formula>2.01</formula>
      <formula>4</formula>
    </cfRule>
    <cfRule type="cellIs" dxfId="218" priority="218" stopIfTrue="1" operator="between">
      <formula>4.01</formula>
      <formula>10</formula>
    </cfRule>
  </conditionalFormatting>
  <conditionalFormatting sqref="L10:M11 P10:Q11 S10:T11 W10:W11 AD10:AE11 AI10:AM11 Z10:AB11 BB10:BJ11 AP10:AZ11">
    <cfRule type="cellIs" dxfId="217" priority="219" stopIfTrue="1" operator="between">
      <formula>2.01</formula>
      <formula>25</formula>
    </cfRule>
    <cfRule type="cellIs" dxfId="216" priority="220" stopIfTrue="1" operator="between">
      <formula>25.01</formula>
      <formula>38</formula>
    </cfRule>
    <cfRule type="cellIs" dxfId="215" priority="221" stopIfTrue="1" operator="between">
      <formula>38.01</formula>
      <formula>50</formula>
    </cfRule>
  </conditionalFormatting>
  <conditionalFormatting sqref="I12">
    <cfRule type="cellIs" dxfId="214" priority="210" stopIfTrue="1" operator="between">
      <formula>1.01</formula>
      <formula>2</formula>
    </cfRule>
    <cfRule type="cellIs" dxfId="213" priority="211" stopIfTrue="1" operator="between">
      <formula>2.01</formula>
      <formula>4</formula>
    </cfRule>
    <cfRule type="cellIs" dxfId="212" priority="212" stopIfTrue="1" operator="between">
      <formula>4.01</formula>
      <formula>10</formula>
    </cfRule>
  </conditionalFormatting>
  <conditionalFormatting sqref="I10:I11">
    <cfRule type="cellIs" dxfId="211" priority="213" stopIfTrue="1" operator="between">
      <formula>2.01</formula>
      <formula>25</formula>
    </cfRule>
    <cfRule type="cellIs" dxfId="210" priority="214" stopIfTrue="1" operator="between">
      <formula>25.01</formula>
      <formula>38</formula>
    </cfRule>
    <cfRule type="cellIs" dxfId="209" priority="215" stopIfTrue="1" operator="between">
      <formula>38.01</formula>
      <formula>50</formula>
    </cfRule>
  </conditionalFormatting>
  <conditionalFormatting sqref="I4 BB4:BJ4 AP4:AZ4">
    <cfRule type="cellIs" dxfId="208" priority="199" stopIfTrue="1" operator="between">
      <formula>0.032679739</formula>
      <formula>0.163398692</formula>
    </cfRule>
    <cfRule type="cellIs" dxfId="207" priority="200" stopIfTrue="1" operator="between">
      <formula>0.163398693</formula>
      <formula>0.326797385</formula>
    </cfRule>
    <cfRule type="cellIs" dxfId="206" priority="201" stopIfTrue="1" operator="between">
      <formula>0.326797386</formula>
      <formula>0.653594771</formula>
    </cfRule>
  </conditionalFormatting>
  <conditionalFormatting sqref="I5 BB5:BJ5 BA4:BA12 AP5:AZ5">
    <cfRule type="cellIs" dxfId="205" priority="202" stopIfTrue="1" operator="between">
      <formula>0.0501</formula>
      <formula>0.2</formula>
    </cfRule>
    <cfRule type="cellIs" dxfId="204" priority="203" stopIfTrue="1" operator="between">
      <formula>0.201</formula>
      <formula>0.5</formula>
    </cfRule>
    <cfRule type="cellIs" dxfId="203" priority="204" stopIfTrue="1" operator="between">
      <formula>0.501</formula>
      <formula>1</formula>
    </cfRule>
  </conditionalFormatting>
  <conditionalFormatting sqref="I6:I7 BB6:BJ7 AP6:AZ7">
    <cfRule type="cellIs" dxfId="202" priority="205" stopIfTrue="1" operator="between">
      <formula>10.01</formula>
      <formula>50</formula>
    </cfRule>
    <cfRule type="cellIs" dxfId="201" priority="206" stopIfTrue="1" operator="greaterThan">
      <formula>50</formula>
    </cfRule>
  </conditionalFormatting>
  <conditionalFormatting sqref="I8:I9 BB8:BJ9 AP8:AZ9">
    <cfRule type="cellIs" dxfId="200" priority="207" stopIfTrue="1" operator="between">
      <formula>0.101</formula>
      <formula>0.5</formula>
    </cfRule>
    <cfRule type="cellIs" dxfId="199" priority="208" stopIfTrue="1" operator="between">
      <formula>0.501</formula>
      <formula>2</formula>
    </cfRule>
    <cfRule type="cellIs" dxfId="198" priority="209" stopIfTrue="1" operator="between">
      <formula>2.01</formula>
      <formula>5</formula>
    </cfRule>
  </conditionalFormatting>
  <conditionalFormatting sqref="L4:M4 P4:Q4 S4:T4 W4 AD4:AE4 AI4:AM4 Z4:AB4">
    <cfRule type="cellIs" dxfId="197" priority="188" stopIfTrue="1" operator="between">
      <formula>0.032679739</formula>
      <formula>0.163398692</formula>
    </cfRule>
    <cfRule type="cellIs" dxfId="196" priority="189" stopIfTrue="1" operator="between">
      <formula>0.163398693</formula>
      <formula>0.326797385</formula>
    </cfRule>
    <cfRule type="cellIs" dxfId="195" priority="190" stopIfTrue="1" operator="between">
      <formula>0.326797386</formula>
      <formula>0.653594771</formula>
    </cfRule>
  </conditionalFormatting>
  <conditionalFormatting sqref="L5:M5 P5:Q5 S5:T5 W5 AD5:AE5 AI5:AM5 Z5:AB5">
    <cfRule type="cellIs" dxfId="194" priority="191" stopIfTrue="1" operator="between">
      <formula>0.0501</formula>
      <formula>0.2</formula>
    </cfRule>
    <cfRule type="cellIs" dxfId="193" priority="192" stopIfTrue="1" operator="between">
      <formula>0.201</formula>
      <formula>0.5</formula>
    </cfRule>
    <cfRule type="cellIs" dxfId="192" priority="193" stopIfTrue="1" operator="between">
      <formula>0.501</formula>
      <formula>1</formula>
    </cfRule>
  </conditionalFormatting>
  <conditionalFormatting sqref="L6:M7 P6:Q7 S6:T7 W6:W7 AD6:AE7 AI6:AM7 Z6:AB7">
    <cfRule type="cellIs" dxfId="191" priority="194" stopIfTrue="1" operator="between">
      <formula>10.01</formula>
      <formula>50</formula>
    </cfRule>
    <cfRule type="cellIs" dxfId="190" priority="195" stopIfTrue="1" operator="greaterThan">
      <formula>50</formula>
    </cfRule>
  </conditionalFormatting>
  <conditionalFormatting sqref="L9:Q9 L8:M8 P8:Q8 S8:T9 W8:W9 AD8:AE9 AI8:AM9 Z8:AB9">
    <cfRule type="cellIs" dxfId="189" priority="196" stopIfTrue="1" operator="between">
      <formula>0.101</formula>
      <formula>0.5</formula>
    </cfRule>
    <cfRule type="cellIs" dxfId="188" priority="197" stopIfTrue="1" operator="between">
      <formula>0.501</formula>
      <formula>2</formula>
    </cfRule>
    <cfRule type="cellIs" dxfId="187" priority="198" stopIfTrue="1" operator="between">
      <formula>2.01</formula>
      <formula>5</formula>
    </cfRule>
  </conditionalFormatting>
  <conditionalFormatting sqref="G12:H12">
    <cfRule type="cellIs" dxfId="186" priority="182" stopIfTrue="1" operator="between">
      <formula>1.01</formula>
      <formula>2</formula>
    </cfRule>
    <cfRule type="cellIs" dxfId="185" priority="183" stopIfTrue="1" operator="between">
      <formula>2.01</formula>
      <formula>4</formula>
    </cfRule>
    <cfRule type="cellIs" dxfId="184" priority="184" stopIfTrue="1" operator="between">
      <formula>4.01</formula>
      <formula>10</formula>
    </cfRule>
  </conditionalFormatting>
  <conditionalFormatting sqref="G10:H11">
    <cfRule type="cellIs" dxfId="183" priority="185" stopIfTrue="1" operator="between">
      <formula>2.01</formula>
      <formula>25</formula>
    </cfRule>
    <cfRule type="cellIs" dxfId="182" priority="186" stopIfTrue="1" operator="between">
      <formula>25.01</formula>
      <formula>38</formula>
    </cfRule>
    <cfRule type="cellIs" dxfId="181" priority="187" stopIfTrue="1" operator="between">
      <formula>38.01</formula>
      <formula>50</formula>
    </cfRule>
  </conditionalFormatting>
  <conditionalFormatting sqref="G4:H4">
    <cfRule type="cellIs" dxfId="180" priority="171" stopIfTrue="1" operator="between">
      <formula>0.032679739</formula>
      <formula>0.163398692</formula>
    </cfRule>
    <cfRule type="cellIs" dxfId="179" priority="172" stopIfTrue="1" operator="between">
      <formula>0.163398693</formula>
      <formula>0.326797385</formula>
    </cfRule>
    <cfRule type="cellIs" dxfId="178" priority="173" stopIfTrue="1" operator="between">
      <formula>0.326797386</formula>
      <formula>0.653594771</formula>
    </cfRule>
  </conditionalFormatting>
  <conditionalFormatting sqref="G5:H5">
    <cfRule type="cellIs" dxfId="177" priority="174" stopIfTrue="1" operator="between">
      <formula>0.0501</formula>
      <formula>0.2</formula>
    </cfRule>
    <cfRule type="cellIs" dxfId="176" priority="175" stopIfTrue="1" operator="between">
      <formula>0.201</formula>
      <formula>0.5</formula>
    </cfRule>
    <cfRule type="cellIs" dxfId="175" priority="176" stopIfTrue="1" operator="between">
      <formula>0.501</formula>
      <formula>1</formula>
    </cfRule>
  </conditionalFormatting>
  <conditionalFormatting sqref="G6:H7">
    <cfRule type="cellIs" dxfId="174" priority="177" stopIfTrue="1" operator="between">
      <formula>10.01</formula>
      <formula>50</formula>
    </cfRule>
    <cfRule type="cellIs" dxfId="173" priority="178" stopIfTrue="1" operator="greaterThan">
      <formula>50</formula>
    </cfRule>
  </conditionalFormatting>
  <conditionalFormatting sqref="G8:H9">
    <cfRule type="cellIs" dxfId="172" priority="179" stopIfTrue="1" operator="between">
      <formula>0.101</formula>
      <formula>0.5</formula>
    </cfRule>
    <cfRule type="cellIs" dxfId="171" priority="180" stopIfTrue="1" operator="between">
      <formula>0.501</formula>
      <formula>2</formula>
    </cfRule>
    <cfRule type="cellIs" dxfId="170" priority="181" stopIfTrue="1" operator="between">
      <formula>2.01</formula>
      <formula>5</formula>
    </cfRule>
  </conditionalFormatting>
  <conditionalFormatting sqref="C12:D12">
    <cfRule type="cellIs" dxfId="169" priority="154" stopIfTrue="1" operator="between">
      <formula>1.01</formula>
      <formula>2</formula>
    </cfRule>
    <cfRule type="cellIs" dxfId="168" priority="155" stopIfTrue="1" operator="between">
      <formula>2.01</formula>
      <formula>4</formula>
    </cfRule>
    <cfRule type="cellIs" dxfId="167" priority="156" stopIfTrue="1" operator="between">
      <formula>4.01</formula>
      <formula>10</formula>
    </cfRule>
  </conditionalFormatting>
  <conditionalFormatting sqref="R4">
    <cfRule type="cellIs" dxfId="166" priority="103" stopIfTrue="1" operator="between">
      <formula>0.032679739</formula>
      <formula>0.163398692</formula>
    </cfRule>
    <cfRule type="cellIs" dxfId="165" priority="104" stopIfTrue="1" operator="between">
      <formula>0.163398693</formula>
      <formula>0.326797385</formula>
    </cfRule>
    <cfRule type="cellIs" dxfId="164" priority="105" stopIfTrue="1" operator="between">
      <formula>0.326797386</formula>
      <formula>0.653594771</formula>
    </cfRule>
  </conditionalFormatting>
  <conditionalFormatting sqref="C4:D4">
    <cfRule type="cellIs" dxfId="163" priority="160" stopIfTrue="1" operator="between">
      <formula>0.032679739</formula>
      <formula>0.163398692</formula>
    </cfRule>
    <cfRule type="cellIs" dxfId="162" priority="161" stopIfTrue="1" operator="between">
      <formula>0.163398693</formula>
      <formula>0.326797385</formula>
    </cfRule>
    <cfRule type="cellIs" dxfId="161" priority="162" stopIfTrue="1" operator="between">
      <formula>0.326797386</formula>
      <formula>0.653594771</formula>
    </cfRule>
  </conditionalFormatting>
  <conditionalFormatting sqref="C5:D5">
    <cfRule type="cellIs" dxfId="160" priority="163" stopIfTrue="1" operator="between">
      <formula>0.0501</formula>
      <formula>0.2</formula>
    </cfRule>
    <cfRule type="cellIs" dxfId="159" priority="164" stopIfTrue="1" operator="between">
      <formula>0.201</formula>
      <formula>0.5</formula>
    </cfRule>
    <cfRule type="cellIs" dxfId="158" priority="165" stopIfTrue="1" operator="between">
      <formula>0.501</formula>
      <formula>1</formula>
    </cfRule>
  </conditionalFormatting>
  <conditionalFormatting sqref="C6:D7">
    <cfRule type="cellIs" dxfId="157" priority="166" stopIfTrue="1" operator="between">
      <formula>10.01</formula>
      <formula>50</formula>
    </cfRule>
    <cfRule type="cellIs" dxfId="156" priority="167" stopIfTrue="1" operator="greaterThan">
      <formula>50</formula>
    </cfRule>
  </conditionalFormatting>
  <conditionalFormatting sqref="C8:D9">
    <cfRule type="cellIs" dxfId="155" priority="168" stopIfTrue="1" operator="between">
      <formula>0.101</formula>
      <formula>0.5</formula>
    </cfRule>
    <cfRule type="cellIs" dxfId="154" priority="169" stopIfTrue="1" operator="between">
      <formula>0.501</formula>
      <formula>2</formula>
    </cfRule>
    <cfRule type="cellIs" dxfId="153" priority="170" stopIfTrue="1" operator="between">
      <formula>2.01</formula>
      <formula>5</formula>
    </cfRule>
  </conditionalFormatting>
  <conditionalFormatting sqref="E12:F12">
    <cfRule type="cellIs" dxfId="152" priority="137" stopIfTrue="1" operator="between">
      <formula>1.01</formula>
      <formula>2</formula>
    </cfRule>
    <cfRule type="cellIs" dxfId="151" priority="138" stopIfTrue="1" operator="between">
      <formula>2.01</formula>
      <formula>4</formula>
    </cfRule>
    <cfRule type="cellIs" dxfId="150" priority="139" stopIfTrue="1" operator="between">
      <formula>4.01</formula>
      <formula>10</formula>
    </cfRule>
  </conditionalFormatting>
  <conditionalFormatting sqref="N12:O12">
    <cfRule type="cellIs" dxfId="149" priority="120" stopIfTrue="1" operator="between">
      <formula>1.01</formula>
      <formula>2</formula>
    </cfRule>
    <cfRule type="cellIs" dxfId="148" priority="121" stopIfTrue="1" operator="between">
      <formula>2.01</formula>
      <formula>4</formula>
    </cfRule>
    <cfRule type="cellIs" dxfId="147" priority="122" stopIfTrue="1" operator="between">
      <formula>4.01</formula>
      <formula>10</formula>
    </cfRule>
  </conditionalFormatting>
  <conditionalFormatting sqref="C10:D11">
    <cfRule type="cellIs" dxfId="146" priority="157" stopIfTrue="1" operator="between">
      <formula>2.01</formula>
      <formula>25</formula>
    </cfRule>
    <cfRule type="cellIs" dxfId="145" priority="158" stopIfTrue="1" operator="between">
      <formula>25.01</formula>
      <formula>38</formula>
    </cfRule>
    <cfRule type="cellIs" dxfId="144" priority="159" stopIfTrue="1" operator="between">
      <formula>38.01</formula>
      <formula>50</formula>
    </cfRule>
  </conditionalFormatting>
  <conditionalFormatting sqref="E4:F4">
    <cfRule type="cellIs" dxfId="143" priority="143" stopIfTrue="1" operator="between">
      <formula>0.032679739</formula>
      <formula>0.163398692</formula>
    </cfRule>
    <cfRule type="cellIs" dxfId="142" priority="144" stopIfTrue="1" operator="between">
      <formula>0.163398693</formula>
      <formula>0.326797385</formula>
    </cfRule>
    <cfRule type="cellIs" dxfId="141" priority="145" stopIfTrue="1" operator="between">
      <formula>0.326797386</formula>
      <formula>0.653594771</formula>
    </cfRule>
  </conditionalFormatting>
  <conditionalFormatting sqref="E5:F5">
    <cfRule type="cellIs" dxfId="140" priority="146" stopIfTrue="1" operator="between">
      <formula>0.0501</formula>
      <formula>0.2</formula>
    </cfRule>
    <cfRule type="cellIs" dxfId="139" priority="147" stopIfTrue="1" operator="between">
      <formula>0.201</formula>
      <formula>0.5</formula>
    </cfRule>
    <cfRule type="cellIs" dxfId="138" priority="148" stopIfTrue="1" operator="between">
      <formula>0.501</formula>
      <formula>1</formula>
    </cfRule>
  </conditionalFormatting>
  <conditionalFormatting sqref="E6:F7">
    <cfRule type="cellIs" dxfId="137" priority="149" stopIfTrue="1" operator="between">
      <formula>10.01</formula>
      <formula>50</formula>
    </cfRule>
    <cfRule type="cellIs" dxfId="136" priority="150" stopIfTrue="1" operator="greaterThan">
      <formula>50</formula>
    </cfRule>
  </conditionalFormatting>
  <conditionalFormatting sqref="E8:F9">
    <cfRule type="cellIs" dxfId="135" priority="151" stopIfTrue="1" operator="between">
      <formula>0.101</formula>
      <formula>0.5</formula>
    </cfRule>
    <cfRule type="cellIs" dxfId="134" priority="152" stopIfTrue="1" operator="between">
      <formula>0.501</formula>
      <formula>2</formula>
    </cfRule>
    <cfRule type="cellIs" dxfId="133" priority="153" stopIfTrue="1" operator="between">
      <formula>2.01</formula>
      <formula>5</formula>
    </cfRule>
  </conditionalFormatting>
  <conditionalFormatting sqref="E10:F11">
    <cfRule type="cellIs" dxfId="132" priority="140" stopIfTrue="1" operator="between">
      <formula>2.01</formula>
      <formula>25</formula>
    </cfRule>
    <cfRule type="cellIs" dxfId="131" priority="141" stopIfTrue="1" operator="between">
      <formula>25.01</formula>
      <formula>38</formula>
    </cfRule>
    <cfRule type="cellIs" dxfId="130" priority="142" stopIfTrue="1" operator="between">
      <formula>38.01</formula>
      <formula>50</formula>
    </cfRule>
  </conditionalFormatting>
  <conditionalFormatting sqref="N4:O4">
    <cfRule type="cellIs" dxfId="129" priority="126" stopIfTrue="1" operator="between">
      <formula>0.032679739</formula>
      <formula>0.163398692</formula>
    </cfRule>
    <cfRule type="cellIs" dxfId="128" priority="127" stopIfTrue="1" operator="between">
      <formula>0.163398693</formula>
      <formula>0.326797385</formula>
    </cfRule>
    <cfRule type="cellIs" dxfId="127" priority="128" stopIfTrue="1" operator="between">
      <formula>0.326797386</formula>
      <formula>0.653594771</formula>
    </cfRule>
  </conditionalFormatting>
  <conditionalFormatting sqref="N5:O5">
    <cfRule type="cellIs" dxfId="126" priority="129" stopIfTrue="1" operator="between">
      <formula>0.0501</formula>
      <formula>0.2</formula>
    </cfRule>
    <cfRule type="cellIs" dxfId="125" priority="130" stopIfTrue="1" operator="between">
      <formula>0.201</formula>
      <formula>0.5</formula>
    </cfRule>
    <cfRule type="cellIs" dxfId="124" priority="131" stopIfTrue="1" operator="between">
      <formula>0.501</formula>
      <formula>1</formula>
    </cfRule>
  </conditionalFormatting>
  <conditionalFormatting sqref="N6:O7">
    <cfRule type="cellIs" dxfId="123" priority="132" stopIfTrue="1" operator="between">
      <formula>10.01</formula>
      <formula>50</formula>
    </cfRule>
    <cfRule type="cellIs" dxfId="122" priority="133" stopIfTrue="1" operator="greaterThan">
      <formula>50</formula>
    </cfRule>
  </conditionalFormatting>
  <conditionalFormatting sqref="N8:O8">
    <cfRule type="cellIs" dxfId="121" priority="134" stopIfTrue="1" operator="between">
      <formula>0.101</formula>
      <formula>0.5</formula>
    </cfRule>
    <cfRule type="cellIs" dxfId="120" priority="135" stopIfTrue="1" operator="between">
      <formula>0.501</formula>
      <formula>2</formula>
    </cfRule>
    <cfRule type="cellIs" dxfId="119" priority="136" stopIfTrue="1" operator="between">
      <formula>2.01</formula>
      <formula>5</formula>
    </cfRule>
  </conditionalFormatting>
  <conditionalFormatting sqref="N10:O11">
    <cfRule type="cellIs" dxfId="118" priority="123" stopIfTrue="1" operator="between">
      <formula>2.01</formula>
      <formula>25</formula>
    </cfRule>
    <cfRule type="cellIs" dxfId="117" priority="124" stopIfTrue="1" operator="between">
      <formula>25.01</formula>
      <formula>38</formula>
    </cfRule>
    <cfRule type="cellIs" dxfId="116" priority="125" stopIfTrue="1" operator="between">
      <formula>38.01</formula>
      <formula>50</formula>
    </cfRule>
  </conditionalFormatting>
  <conditionalFormatting sqref="R12">
    <cfRule type="cellIs" dxfId="115" priority="114" stopIfTrue="1" operator="between">
      <formula>1.01</formula>
      <formula>2</formula>
    </cfRule>
    <cfRule type="cellIs" dxfId="114" priority="115" stopIfTrue="1" operator="between">
      <formula>2.01</formula>
      <formula>4</formula>
    </cfRule>
    <cfRule type="cellIs" dxfId="113" priority="116" stopIfTrue="1" operator="between">
      <formula>4.01</formula>
      <formula>10</formula>
    </cfRule>
  </conditionalFormatting>
  <conditionalFormatting sqref="R10:R11">
    <cfRule type="cellIs" dxfId="112" priority="117" stopIfTrue="1" operator="between">
      <formula>2.01</formula>
      <formula>25</formula>
    </cfRule>
    <cfRule type="cellIs" dxfId="111" priority="118" stopIfTrue="1" operator="between">
      <formula>25.01</formula>
      <formula>38</formula>
    </cfRule>
    <cfRule type="cellIs" dxfId="110" priority="119" stopIfTrue="1" operator="between">
      <formula>38.01</formula>
      <formula>50</formula>
    </cfRule>
  </conditionalFormatting>
  <conditionalFormatting sqref="R5">
    <cfRule type="cellIs" dxfId="109" priority="106" stopIfTrue="1" operator="between">
      <formula>0.0501</formula>
      <formula>0.2</formula>
    </cfRule>
    <cfRule type="cellIs" dxfId="108" priority="107" stopIfTrue="1" operator="between">
      <formula>0.201</formula>
      <formula>0.5</formula>
    </cfRule>
    <cfRule type="cellIs" dxfId="107" priority="108" stopIfTrue="1" operator="between">
      <formula>0.501</formula>
      <formula>1</formula>
    </cfRule>
  </conditionalFormatting>
  <conditionalFormatting sqref="R6:R7">
    <cfRule type="cellIs" dxfId="106" priority="109" stopIfTrue="1" operator="between">
      <formula>10.01</formula>
      <formula>50</formula>
    </cfRule>
    <cfRule type="cellIs" dxfId="105" priority="110" stopIfTrue="1" operator="greaterThan">
      <formula>50</formula>
    </cfRule>
  </conditionalFormatting>
  <conditionalFormatting sqref="R8:R9">
    <cfRule type="cellIs" dxfId="104" priority="111" stopIfTrue="1" operator="between">
      <formula>0.101</formula>
      <formula>0.5</formula>
    </cfRule>
    <cfRule type="cellIs" dxfId="103" priority="112" stopIfTrue="1" operator="between">
      <formula>0.501</formula>
      <formula>2</formula>
    </cfRule>
    <cfRule type="cellIs" dxfId="102" priority="113" stopIfTrue="1" operator="between">
      <formula>2.01</formula>
      <formula>5</formula>
    </cfRule>
  </conditionalFormatting>
  <conditionalFormatting sqref="AF12:AH12">
    <cfRule type="cellIs" dxfId="101" priority="80" stopIfTrue="1" operator="between">
      <formula>1.01</formula>
      <formula>2</formula>
    </cfRule>
    <cfRule type="cellIs" dxfId="100" priority="81" stopIfTrue="1" operator="between">
      <formula>2.01</formula>
      <formula>4</formula>
    </cfRule>
    <cfRule type="cellIs" dxfId="99" priority="82" stopIfTrue="1" operator="between">
      <formula>4.01</formula>
      <formula>10</formula>
    </cfRule>
  </conditionalFormatting>
  <conditionalFormatting sqref="AF10:AH11">
    <cfRule type="cellIs" dxfId="98" priority="83" stopIfTrue="1" operator="between">
      <formula>2.01</formula>
      <formula>25</formula>
    </cfRule>
    <cfRule type="cellIs" dxfId="97" priority="84" stopIfTrue="1" operator="between">
      <formula>25.01</formula>
      <formula>38</formula>
    </cfRule>
    <cfRule type="cellIs" dxfId="96" priority="85" stopIfTrue="1" operator="between">
      <formula>38.01</formula>
      <formula>50</formula>
    </cfRule>
  </conditionalFormatting>
  <conditionalFormatting sqref="AF4:AH4">
    <cfRule type="cellIs" dxfId="95" priority="69" stopIfTrue="1" operator="between">
      <formula>0.032679739</formula>
      <formula>0.163398692</formula>
    </cfRule>
    <cfRule type="cellIs" dxfId="94" priority="70" stopIfTrue="1" operator="between">
      <formula>0.163398693</formula>
      <formula>0.326797385</formula>
    </cfRule>
    <cfRule type="cellIs" dxfId="93" priority="71" stopIfTrue="1" operator="between">
      <formula>0.326797386</formula>
      <formula>0.653594771</formula>
    </cfRule>
  </conditionalFormatting>
  <conditionalFormatting sqref="AF5:AH5">
    <cfRule type="cellIs" dxfId="92" priority="72" stopIfTrue="1" operator="between">
      <formula>0.0501</formula>
      <formula>0.2</formula>
    </cfRule>
    <cfRule type="cellIs" dxfId="91" priority="73" stopIfTrue="1" operator="between">
      <formula>0.201</formula>
      <formula>0.5</formula>
    </cfRule>
    <cfRule type="cellIs" dxfId="90" priority="74" stopIfTrue="1" operator="between">
      <formula>0.501</formula>
      <formula>1</formula>
    </cfRule>
  </conditionalFormatting>
  <conditionalFormatting sqref="AF6:AH7">
    <cfRule type="cellIs" dxfId="89" priority="75" stopIfTrue="1" operator="between">
      <formula>10.01</formula>
      <formula>50</formula>
    </cfRule>
    <cfRule type="cellIs" dxfId="88" priority="76" stopIfTrue="1" operator="greaterThan">
      <formula>50</formula>
    </cfRule>
  </conditionalFormatting>
  <conditionalFormatting sqref="AF8:AH9">
    <cfRule type="cellIs" dxfId="87" priority="77" stopIfTrue="1" operator="between">
      <formula>0.101</formula>
      <formula>0.5</formula>
    </cfRule>
    <cfRule type="cellIs" dxfId="86" priority="78" stopIfTrue="1" operator="between">
      <formula>0.501</formula>
      <formula>2</formula>
    </cfRule>
    <cfRule type="cellIs" dxfId="85" priority="79" stopIfTrue="1" operator="between">
      <formula>2.01</formula>
      <formula>5</formula>
    </cfRule>
  </conditionalFormatting>
  <conditionalFormatting sqref="AC12">
    <cfRule type="cellIs" dxfId="84" priority="97" stopIfTrue="1" operator="between">
      <formula>1.01</formula>
      <formula>2</formula>
    </cfRule>
    <cfRule type="cellIs" dxfId="83" priority="98" stopIfTrue="1" operator="between">
      <formula>2.01</formula>
      <formula>4</formula>
    </cfRule>
    <cfRule type="cellIs" dxfId="82" priority="99" stopIfTrue="1" operator="between">
      <formula>4.01</formula>
      <formula>10</formula>
    </cfRule>
  </conditionalFormatting>
  <conditionalFormatting sqref="AC10:AC11">
    <cfRule type="cellIs" dxfId="81" priority="100" stopIfTrue="1" operator="between">
      <formula>2.01</formula>
      <formula>25</formula>
    </cfRule>
    <cfRule type="cellIs" dxfId="80" priority="101" stopIfTrue="1" operator="between">
      <formula>25.01</formula>
      <formula>38</formula>
    </cfRule>
    <cfRule type="cellIs" dxfId="79" priority="102" stopIfTrue="1" operator="between">
      <formula>38.01</formula>
      <formula>50</formula>
    </cfRule>
  </conditionalFormatting>
  <conditionalFormatting sqref="AC4">
    <cfRule type="cellIs" dxfId="78" priority="86" stopIfTrue="1" operator="between">
      <formula>0.032679739</formula>
      <formula>0.163398692</formula>
    </cfRule>
    <cfRule type="cellIs" dxfId="77" priority="87" stopIfTrue="1" operator="between">
      <formula>0.163398693</formula>
      <formula>0.326797385</formula>
    </cfRule>
    <cfRule type="cellIs" dxfId="76" priority="88" stopIfTrue="1" operator="between">
      <formula>0.326797386</formula>
      <formula>0.653594771</formula>
    </cfRule>
  </conditionalFormatting>
  <conditionalFormatting sqref="AC5">
    <cfRule type="cellIs" dxfId="75" priority="89" stopIfTrue="1" operator="between">
      <formula>0.0501</formula>
      <formula>0.2</formula>
    </cfRule>
    <cfRule type="cellIs" dxfId="74" priority="90" stopIfTrue="1" operator="between">
      <formula>0.201</formula>
      <formula>0.5</formula>
    </cfRule>
    <cfRule type="cellIs" dxfId="73" priority="91" stopIfTrue="1" operator="between">
      <formula>0.501</formula>
      <formula>1</formula>
    </cfRule>
  </conditionalFormatting>
  <conditionalFormatting sqref="AC6:AC7">
    <cfRule type="cellIs" dxfId="72" priority="92" stopIfTrue="1" operator="between">
      <formula>10.01</formula>
      <formula>50</formula>
    </cfRule>
    <cfRule type="cellIs" dxfId="71" priority="93" stopIfTrue="1" operator="greaterThan">
      <formula>50</formula>
    </cfRule>
  </conditionalFormatting>
  <conditionalFormatting sqref="AC8:AC9">
    <cfRule type="cellIs" dxfId="70" priority="94" stopIfTrue="1" operator="between">
      <formula>0.101</formula>
      <formula>0.5</formula>
    </cfRule>
    <cfRule type="cellIs" dxfId="69" priority="95" stopIfTrue="1" operator="between">
      <formula>0.501</formula>
      <formula>2</formula>
    </cfRule>
    <cfRule type="cellIs" dxfId="68" priority="96" stopIfTrue="1" operator="between">
      <formula>2.01</formula>
      <formula>5</formula>
    </cfRule>
  </conditionalFormatting>
  <conditionalFormatting sqref="U12:V12">
    <cfRule type="cellIs" dxfId="67" priority="46" stopIfTrue="1" operator="between">
      <formula>1.01</formula>
      <formula>2</formula>
    </cfRule>
    <cfRule type="cellIs" dxfId="66" priority="47" stopIfTrue="1" operator="between">
      <formula>2.01</formula>
      <formula>4</formula>
    </cfRule>
    <cfRule type="cellIs" dxfId="65" priority="48" stopIfTrue="1" operator="between">
      <formula>4.01</formula>
      <formula>10</formula>
    </cfRule>
  </conditionalFormatting>
  <conditionalFormatting sqref="U10:V11">
    <cfRule type="cellIs" dxfId="64" priority="49" stopIfTrue="1" operator="between">
      <formula>2.01</formula>
      <formula>25</formula>
    </cfRule>
    <cfRule type="cellIs" dxfId="63" priority="50" stopIfTrue="1" operator="between">
      <formula>25.01</formula>
      <formula>38</formula>
    </cfRule>
    <cfRule type="cellIs" dxfId="62" priority="51" stopIfTrue="1" operator="between">
      <formula>38.01</formula>
      <formula>50</formula>
    </cfRule>
  </conditionalFormatting>
  <conditionalFormatting sqref="U4:V4">
    <cfRule type="cellIs" dxfId="61" priority="35" stopIfTrue="1" operator="between">
      <formula>0.032679739</formula>
      <formula>0.163398692</formula>
    </cfRule>
    <cfRule type="cellIs" dxfId="60" priority="36" stopIfTrue="1" operator="between">
      <formula>0.163398693</formula>
      <formula>0.326797385</formula>
    </cfRule>
    <cfRule type="cellIs" dxfId="59" priority="37" stopIfTrue="1" operator="between">
      <formula>0.326797386</formula>
      <formula>0.653594771</formula>
    </cfRule>
  </conditionalFormatting>
  <conditionalFormatting sqref="U5:V5">
    <cfRule type="cellIs" dxfId="58" priority="38" stopIfTrue="1" operator="between">
      <formula>0.0501</formula>
      <formula>0.2</formula>
    </cfRule>
    <cfRule type="cellIs" dxfId="57" priority="39" stopIfTrue="1" operator="between">
      <formula>0.201</formula>
      <formula>0.5</formula>
    </cfRule>
    <cfRule type="cellIs" dxfId="56" priority="40" stopIfTrue="1" operator="between">
      <formula>0.501</formula>
      <formula>1</formula>
    </cfRule>
  </conditionalFormatting>
  <conditionalFormatting sqref="U6:V7">
    <cfRule type="cellIs" dxfId="55" priority="41" stopIfTrue="1" operator="between">
      <formula>10.01</formula>
      <formula>50</formula>
    </cfRule>
    <cfRule type="cellIs" dxfId="54" priority="42" stopIfTrue="1" operator="greaterThan">
      <formula>50</formula>
    </cfRule>
  </conditionalFormatting>
  <conditionalFormatting sqref="U8:V9">
    <cfRule type="cellIs" dxfId="53" priority="43" stopIfTrue="1" operator="between">
      <formula>0.101</formula>
      <formula>0.5</formula>
    </cfRule>
    <cfRule type="cellIs" dxfId="52" priority="44" stopIfTrue="1" operator="between">
      <formula>0.501</formula>
      <formula>2</formula>
    </cfRule>
    <cfRule type="cellIs" dxfId="51" priority="45" stopIfTrue="1" operator="between">
      <formula>2.01</formula>
      <formula>5</formula>
    </cfRule>
  </conditionalFormatting>
  <conditionalFormatting sqref="AN12:AO12">
    <cfRule type="cellIs" dxfId="50" priority="12" stopIfTrue="1" operator="between">
      <formula>1.01</formula>
      <formula>2</formula>
    </cfRule>
    <cfRule type="cellIs" dxfId="49" priority="13" stopIfTrue="1" operator="between">
      <formula>2.01</formula>
      <formula>4</formula>
    </cfRule>
    <cfRule type="cellIs" dxfId="48" priority="14" stopIfTrue="1" operator="between">
      <formula>4.01</formula>
      <formula>10</formula>
    </cfRule>
  </conditionalFormatting>
  <conditionalFormatting sqref="AN10:AO11">
    <cfRule type="cellIs" dxfId="47" priority="15" stopIfTrue="1" operator="between">
      <formula>2.01</formula>
      <formula>25</formula>
    </cfRule>
    <cfRule type="cellIs" dxfId="46" priority="16" stopIfTrue="1" operator="between">
      <formula>25.01</formula>
      <formula>38</formula>
    </cfRule>
    <cfRule type="cellIs" dxfId="45" priority="17" stopIfTrue="1" operator="between">
      <formula>38.01</formula>
      <formula>50</formula>
    </cfRule>
  </conditionalFormatting>
  <conditionalFormatting sqref="AN4:AO4">
    <cfRule type="cellIs" dxfId="44" priority="1" stopIfTrue="1" operator="between">
      <formula>0.032679739</formula>
      <formula>0.163398692</formula>
    </cfRule>
    <cfRule type="cellIs" dxfId="43" priority="2" stopIfTrue="1" operator="between">
      <formula>0.163398693</formula>
      <formula>0.326797385</formula>
    </cfRule>
    <cfRule type="cellIs" dxfId="42" priority="3" stopIfTrue="1" operator="between">
      <formula>0.326797386</formula>
      <formula>0.653594771</formula>
    </cfRule>
  </conditionalFormatting>
  <conditionalFormatting sqref="AN5:AO5">
    <cfRule type="cellIs" dxfId="41" priority="4" stopIfTrue="1" operator="between">
      <formula>0.0501</formula>
      <formula>0.2</formula>
    </cfRule>
    <cfRule type="cellIs" dxfId="40" priority="5" stopIfTrue="1" operator="between">
      <formula>0.201</formula>
      <formula>0.5</formula>
    </cfRule>
    <cfRule type="cellIs" dxfId="39" priority="6" stopIfTrue="1" operator="between">
      <formula>0.501</formula>
      <formula>1</formula>
    </cfRule>
  </conditionalFormatting>
  <conditionalFormatting sqref="AN6:AO7">
    <cfRule type="cellIs" dxfId="38" priority="7" stopIfTrue="1" operator="between">
      <formula>10.01</formula>
      <formula>50</formula>
    </cfRule>
    <cfRule type="cellIs" dxfId="37" priority="8" stopIfTrue="1" operator="greaterThan">
      <formula>50</formula>
    </cfRule>
  </conditionalFormatting>
  <conditionalFormatting sqref="AN8:AO9">
    <cfRule type="cellIs" dxfId="36" priority="9" stopIfTrue="1" operator="between">
      <formula>0.101</formula>
      <formula>0.5</formula>
    </cfRule>
    <cfRule type="cellIs" dxfId="35" priority="10" stopIfTrue="1" operator="between">
      <formula>0.501</formula>
      <formula>2</formula>
    </cfRule>
    <cfRule type="cellIs" dxfId="34" priority="11" stopIfTrue="1" operator="between">
      <formula>2.01</formula>
      <formula>5</formula>
    </cfRule>
  </conditionalFormatting>
  <conditionalFormatting sqref="J12:K12">
    <cfRule type="cellIs" dxfId="33" priority="52" stopIfTrue="1" operator="between">
      <formula>1.01</formula>
      <formula>2</formula>
    </cfRule>
    <cfRule type="cellIs" dxfId="32" priority="53" stopIfTrue="1" operator="between">
      <formula>2.01</formula>
      <formula>4</formula>
    </cfRule>
    <cfRule type="cellIs" dxfId="31" priority="54" stopIfTrue="1" operator="between">
      <formula>4.01</formula>
      <formula>10</formula>
    </cfRule>
  </conditionalFormatting>
  <conditionalFormatting sqref="J4:K4">
    <cfRule type="cellIs" dxfId="30" priority="58" stopIfTrue="1" operator="between">
      <formula>0.032679739</formula>
      <formula>0.163398692</formula>
    </cfRule>
    <cfRule type="cellIs" dxfId="29" priority="59" stopIfTrue="1" operator="between">
      <formula>0.163398693</formula>
      <formula>0.326797385</formula>
    </cfRule>
    <cfRule type="cellIs" dxfId="28" priority="60" stopIfTrue="1" operator="between">
      <formula>0.326797386</formula>
      <formula>0.653594771</formula>
    </cfRule>
  </conditionalFormatting>
  <conditionalFormatting sqref="J5:K5">
    <cfRule type="cellIs" dxfId="27" priority="61" stopIfTrue="1" operator="between">
      <formula>0.0501</formula>
      <formula>0.2</formula>
    </cfRule>
    <cfRule type="cellIs" dxfId="26" priority="62" stopIfTrue="1" operator="between">
      <formula>0.201</formula>
      <formula>0.5</formula>
    </cfRule>
    <cfRule type="cellIs" dxfId="25" priority="63" stopIfTrue="1" operator="between">
      <formula>0.501</formula>
      <formula>1</formula>
    </cfRule>
  </conditionalFormatting>
  <conditionalFormatting sqref="J6:K7">
    <cfRule type="cellIs" dxfId="24" priority="64" stopIfTrue="1" operator="between">
      <formula>10.01</formula>
      <formula>50</formula>
    </cfRule>
    <cfRule type="cellIs" dxfId="23" priority="65" stopIfTrue="1" operator="greaterThan">
      <formula>50</formula>
    </cfRule>
  </conditionalFormatting>
  <conditionalFormatting sqref="J8:K9">
    <cfRule type="cellIs" dxfId="22" priority="66" stopIfTrue="1" operator="between">
      <formula>0.101</formula>
      <formula>0.5</formula>
    </cfRule>
    <cfRule type="cellIs" dxfId="21" priority="67" stopIfTrue="1" operator="between">
      <formula>0.501</formula>
      <formula>2</formula>
    </cfRule>
    <cfRule type="cellIs" dxfId="20" priority="68" stopIfTrue="1" operator="between">
      <formula>2.01</formula>
      <formula>5</formula>
    </cfRule>
  </conditionalFormatting>
  <conditionalFormatting sqref="J10:K11">
    <cfRule type="cellIs" dxfId="19" priority="55" stopIfTrue="1" operator="between">
      <formula>2.01</formula>
      <formula>25</formula>
    </cfRule>
    <cfRule type="cellIs" dxfId="18" priority="56" stopIfTrue="1" operator="between">
      <formula>25.01</formula>
      <formula>38</formula>
    </cfRule>
    <cfRule type="cellIs" dxfId="17" priority="57" stopIfTrue="1" operator="between">
      <formula>38.01</formula>
      <formula>50</formula>
    </cfRule>
  </conditionalFormatting>
  <conditionalFormatting sqref="X12:Y12">
    <cfRule type="cellIs" dxfId="16" priority="29" stopIfTrue="1" operator="between">
      <formula>1.01</formula>
      <formula>2</formula>
    </cfRule>
    <cfRule type="cellIs" dxfId="15" priority="30" stopIfTrue="1" operator="between">
      <formula>2.01</formula>
      <formula>4</formula>
    </cfRule>
    <cfRule type="cellIs" dxfId="14" priority="31" stopIfTrue="1" operator="between">
      <formula>4.01</formula>
      <formula>10</formula>
    </cfRule>
  </conditionalFormatting>
  <conditionalFormatting sqref="X10:Y11">
    <cfRule type="cellIs" dxfId="13" priority="32" stopIfTrue="1" operator="between">
      <formula>2.01</formula>
      <formula>25</formula>
    </cfRule>
    <cfRule type="cellIs" dxfId="12" priority="33" stopIfTrue="1" operator="between">
      <formula>25.01</formula>
      <formula>38</formula>
    </cfRule>
    <cfRule type="cellIs" dxfId="11" priority="34" stopIfTrue="1" operator="between">
      <formula>38.01</formula>
      <formula>50</formula>
    </cfRule>
  </conditionalFormatting>
  <conditionalFormatting sqref="X4:Y4">
    <cfRule type="cellIs" dxfId="10" priority="18" stopIfTrue="1" operator="between">
      <formula>0.032679739</formula>
      <formula>0.163398692</formula>
    </cfRule>
    <cfRule type="cellIs" dxfId="9" priority="19" stopIfTrue="1" operator="between">
      <formula>0.163398693</formula>
      <formula>0.326797385</formula>
    </cfRule>
    <cfRule type="cellIs" dxfId="8" priority="20" stopIfTrue="1" operator="between">
      <formula>0.326797386</formula>
      <formula>0.653594771</formula>
    </cfRule>
  </conditionalFormatting>
  <conditionalFormatting sqref="X5:Y5">
    <cfRule type="cellIs" dxfId="7" priority="21" stopIfTrue="1" operator="between">
      <formula>0.0501</formula>
      <formula>0.2</formula>
    </cfRule>
    <cfRule type="cellIs" dxfId="6" priority="22" stopIfTrue="1" operator="between">
      <formula>0.201</formula>
      <formula>0.5</formula>
    </cfRule>
    <cfRule type="cellIs" dxfId="5" priority="23" stopIfTrue="1" operator="between">
      <formula>0.501</formula>
      <formula>1</formula>
    </cfRule>
  </conditionalFormatting>
  <conditionalFormatting sqref="X6:Y7">
    <cfRule type="cellIs" dxfId="4" priority="24" stopIfTrue="1" operator="between">
      <formula>10.01</formula>
      <formula>50</formula>
    </cfRule>
    <cfRule type="cellIs" dxfId="3" priority="25" stopIfTrue="1" operator="greaterThan">
      <formula>50</formula>
    </cfRule>
  </conditionalFormatting>
  <conditionalFormatting sqref="X8:Y9">
    <cfRule type="cellIs" dxfId="2" priority="26" stopIfTrue="1" operator="between">
      <formula>0.101</formula>
      <formula>0.5</formula>
    </cfRule>
    <cfRule type="cellIs" dxfId="1" priority="27" stopIfTrue="1" operator="between">
      <formula>0.501</formula>
      <formula>2</formula>
    </cfRule>
    <cfRule type="cellIs" dxfId="0" priority="28" stopIfTrue="1" operator="between">
      <formula>2.01</formula>
      <formula>5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Analyses SIERROZ</vt:lpstr>
      <vt:lpstr>Temps pluie SIERROZ</vt:lpstr>
      <vt:lpstr>10 crues SIERROZ</vt:lpstr>
      <vt:lpstr>5 crues SIERROZ</vt:lpstr>
      <vt:lpstr>Compar Hiv-Estiv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2019-06-11T08:48:02Z</dcterms:modified>
</cp:coreProperties>
</file>