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SBV\SBV_C\PRODUCTION\Etudes en cours\20221124_PDG_EVEE_Fréjus\REDAC\"/>
    </mc:Choice>
  </mc:AlternateContent>
  <xr:revisionPtr revIDLastSave="0" documentId="13_ncr:1_{0CFFA019-F05E-448D-8E83-A77A176D10F2}" xr6:coauthVersionLast="47" xr6:coauthVersionMax="47" xr10:uidLastSave="{00000000-0000-0000-0000-000000000000}"/>
  <bookViews>
    <workbookView xWindow="3930" yWindow="3180" windowWidth="19240" windowHeight="11200" firstSheet="4" activeTab="10" xr2:uid="{49EC1533-6F5C-4CE9-A797-DB59A8E21543}"/>
  </bookViews>
  <sheets>
    <sheet name="Cout_Total_Estim" sheetId="12" r:id="rId1"/>
    <sheet name="Plan_An1" sheetId="13" r:id="rId2"/>
    <sheet name="1_Arrachage manuel" sheetId="2" r:id="rId3"/>
    <sheet name="2_Cerclage" sheetId="3" r:id="rId4"/>
    <sheet name="3_Arrachage mécanique" sheetId="4" r:id="rId5"/>
    <sheet name="4_Coupe&amp;..." sheetId="5" r:id="rId6"/>
    <sheet name="5_Fauche-Coupe+Récolte" sheetId="6" r:id="rId7"/>
    <sheet name="6_Pose_barrage" sheetId="8" r:id="rId8"/>
    <sheet name="7_Veille" sheetId="9" r:id="rId9"/>
    <sheet name="8_Connaissance" sheetId="10" r:id="rId10"/>
    <sheet name="9_Former-Sensibiliser" sheetId="11" r:id="rId11"/>
  </sheets>
  <externalReferences>
    <externalReference r:id="rId12"/>
    <externalReference r:id="rId13"/>
  </externalReferences>
  <definedNames>
    <definedName name="_xlnm._FilterDatabase" localSheetId="0" hidden="1">Cout_Total_Estim!$A$4:$F$54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13" l="1"/>
  <c r="H63" i="13"/>
  <c r="H62" i="13"/>
  <c r="G62" i="13"/>
  <c r="H61" i="13"/>
  <c r="H60" i="13"/>
  <c r="H59" i="13"/>
  <c r="G59" i="13"/>
  <c r="H58" i="13"/>
  <c r="H57" i="13"/>
  <c r="H56" i="13"/>
  <c r="H55" i="13"/>
  <c r="G55" i="13"/>
  <c r="H19" i="13"/>
  <c r="H18" i="13"/>
  <c r="H17" i="13"/>
  <c r="H16" i="13"/>
  <c r="H15" i="13"/>
  <c r="H14" i="13"/>
  <c r="H13" i="13"/>
  <c r="H12" i="13"/>
  <c r="H11" i="13"/>
  <c r="H10" i="13"/>
  <c r="H9" i="13"/>
  <c r="H8" i="13"/>
  <c r="H7" i="13"/>
  <c r="H6" i="13"/>
  <c r="H5" i="13"/>
  <c r="H4" i="13"/>
  <c r="H3" i="13" s="1"/>
  <c r="G3" i="13"/>
  <c r="H16" i="12"/>
  <c r="H3" i="12" s="1"/>
  <c r="S59" i="12"/>
  <c r="S62" i="12"/>
  <c r="Q62" i="12"/>
  <c r="O62" i="12"/>
  <c r="M62" i="12"/>
  <c r="K62" i="12"/>
  <c r="I62" i="12"/>
  <c r="G62" i="12"/>
  <c r="Q59" i="12"/>
  <c r="O59" i="12"/>
  <c r="M59" i="12"/>
  <c r="K59" i="12"/>
  <c r="I59" i="12"/>
  <c r="G59" i="12"/>
  <c r="Q55" i="12"/>
  <c r="O55" i="12"/>
  <c r="M55" i="12"/>
  <c r="K55" i="12"/>
  <c r="I55" i="12"/>
  <c r="G55" i="12"/>
  <c r="S55" i="12"/>
  <c r="Q3" i="12"/>
  <c r="O3" i="12"/>
  <c r="M3" i="12"/>
  <c r="K3" i="12"/>
  <c r="I3" i="12"/>
  <c r="G3" i="12"/>
  <c r="S3" i="12"/>
  <c r="R62" i="12"/>
  <c r="P62" i="12"/>
  <c r="N62" i="12"/>
  <c r="L62" i="12"/>
  <c r="J62" i="12"/>
  <c r="H62" i="12"/>
  <c r="R59" i="12"/>
  <c r="P59" i="12"/>
  <c r="N59" i="12"/>
  <c r="L59" i="12"/>
  <c r="J59" i="12"/>
  <c r="H59" i="12"/>
  <c r="R55" i="12"/>
  <c r="P55" i="12"/>
  <c r="N55" i="12"/>
  <c r="L55" i="12"/>
  <c r="J55" i="12"/>
  <c r="H55" i="12"/>
  <c r="R3" i="12"/>
  <c r="P3" i="12"/>
  <c r="N3" i="12"/>
  <c r="L3" i="12"/>
  <c r="J3" i="12"/>
  <c r="T62" i="12"/>
  <c r="T59" i="12"/>
  <c r="T55" i="12"/>
  <c r="S64" i="12"/>
  <c r="R64" i="12"/>
  <c r="P64" i="12"/>
  <c r="N64" i="12"/>
  <c r="L64" i="12"/>
  <c r="J64" i="12"/>
  <c r="H64" i="12"/>
  <c r="T64" i="12" s="1"/>
  <c r="S63" i="12"/>
  <c r="R63" i="12"/>
  <c r="P63" i="12"/>
  <c r="N63" i="12"/>
  <c r="L63" i="12"/>
  <c r="J63" i="12"/>
  <c r="H63" i="12"/>
  <c r="S61" i="12"/>
  <c r="R61" i="12"/>
  <c r="P61" i="12"/>
  <c r="N61" i="12"/>
  <c r="L61" i="12"/>
  <c r="J61" i="12"/>
  <c r="H61" i="12"/>
  <c r="S60" i="12"/>
  <c r="R60" i="12"/>
  <c r="P60" i="12"/>
  <c r="N60" i="12"/>
  <c r="L60" i="12"/>
  <c r="J60" i="12"/>
  <c r="H60" i="12"/>
  <c r="T60" i="12" s="1"/>
  <c r="R58" i="12"/>
  <c r="T58" i="12" s="1"/>
  <c r="P58" i="12"/>
  <c r="N58" i="12"/>
  <c r="L58" i="12"/>
  <c r="J58" i="12"/>
  <c r="H58" i="12"/>
  <c r="H57" i="12"/>
  <c r="H56" i="12"/>
  <c r="J57" i="12"/>
  <c r="J56" i="12"/>
  <c r="L57" i="12"/>
  <c r="L56" i="12"/>
  <c r="N57" i="12"/>
  <c r="N56" i="12"/>
  <c r="P57" i="12"/>
  <c r="P56" i="12"/>
  <c r="R57" i="12"/>
  <c r="R56" i="12"/>
  <c r="S58" i="12"/>
  <c r="T57" i="12"/>
  <c r="S57" i="12"/>
  <c r="T56" i="12"/>
  <c r="S56" i="12"/>
  <c r="L19" i="12"/>
  <c r="H17" i="12"/>
  <c r="R15" i="12"/>
  <c r="P15" i="12"/>
  <c r="N15" i="12"/>
  <c r="L15" i="12"/>
  <c r="J15" i="12"/>
  <c r="H15" i="12"/>
  <c r="H14" i="12"/>
  <c r="R13" i="12"/>
  <c r="P13" i="12"/>
  <c r="N13" i="12"/>
  <c r="L13" i="12"/>
  <c r="J13" i="12"/>
  <c r="H13" i="12"/>
  <c r="T13" i="12" s="1"/>
  <c r="R11" i="12"/>
  <c r="P11" i="12"/>
  <c r="N11" i="12"/>
  <c r="L11" i="12"/>
  <c r="J11" i="12"/>
  <c r="T10" i="12"/>
  <c r="S10" i="12"/>
  <c r="R10" i="12"/>
  <c r="P10" i="12"/>
  <c r="N10" i="12"/>
  <c r="L10" i="12"/>
  <c r="J10" i="12"/>
  <c r="H10" i="12"/>
  <c r="H9" i="12"/>
  <c r="T15" i="12"/>
  <c r="T11" i="12"/>
  <c r="T9" i="12"/>
  <c r="T5" i="12"/>
  <c r="T4" i="12"/>
  <c r="R19" i="12"/>
  <c r="R18" i="12"/>
  <c r="R17" i="12"/>
  <c r="R16" i="12"/>
  <c r="R14" i="12"/>
  <c r="R12" i="12"/>
  <c r="R9" i="12"/>
  <c r="R8" i="12"/>
  <c r="R7" i="12"/>
  <c r="T7" i="12" s="1"/>
  <c r="R6" i="12"/>
  <c r="R5" i="12"/>
  <c r="R4" i="12"/>
  <c r="P19" i="12"/>
  <c r="P18" i="12"/>
  <c r="P17" i="12"/>
  <c r="P16" i="12"/>
  <c r="P14" i="12"/>
  <c r="P12" i="12"/>
  <c r="P9" i="12"/>
  <c r="P8" i="12"/>
  <c r="P7" i="12"/>
  <c r="P6" i="12"/>
  <c r="P5" i="12"/>
  <c r="P4" i="12"/>
  <c r="N19" i="12"/>
  <c r="N18" i="12"/>
  <c r="N17" i="12"/>
  <c r="N16" i="12"/>
  <c r="N14" i="12"/>
  <c r="N12" i="12"/>
  <c r="N9" i="12"/>
  <c r="N8" i="12"/>
  <c r="N7" i="12"/>
  <c r="N6" i="12"/>
  <c r="N5" i="12"/>
  <c r="N4" i="12"/>
  <c r="L18" i="12"/>
  <c r="L17" i="12"/>
  <c r="L16" i="12"/>
  <c r="L14" i="12"/>
  <c r="L12" i="12"/>
  <c r="L9" i="12"/>
  <c r="L8" i="12"/>
  <c r="L7" i="12"/>
  <c r="L6" i="12"/>
  <c r="L5" i="12"/>
  <c r="L4" i="12"/>
  <c r="J19" i="12"/>
  <c r="T19" i="12" s="1"/>
  <c r="J18" i="12"/>
  <c r="J17" i="12"/>
  <c r="J16" i="12"/>
  <c r="J14" i="12"/>
  <c r="J12" i="12"/>
  <c r="J9" i="12"/>
  <c r="J8" i="12"/>
  <c r="J7" i="12"/>
  <c r="J6" i="12"/>
  <c r="J5" i="12"/>
  <c r="J4" i="12"/>
  <c r="H19" i="12"/>
  <c r="H18" i="12"/>
  <c r="H12" i="12"/>
  <c r="H11" i="12"/>
  <c r="H8" i="12"/>
  <c r="H7" i="12"/>
  <c r="H6" i="12"/>
  <c r="H5" i="12"/>
  <c r="H4" i="12"/>
  <c r="S6" i="12"/>
  <c r="S7" i="12"/>
  <c r="S8" i="12"/>
  <c r="S9" i="12"/>
  <c r="S11" i="12"/>
  <c r="S12" i="12"/>
  <c r="S13" i="12"/>
  <c r="S14" i="12"/>
  <c r="S15" i="12"/>
  <c r="S16" i="12"/>
  <c r="S17" i="12"/>
  <c r="S18" i="12"/>
  <c r="S19" i="12"/>
  <c r="S5" i="12"/>
  <c r="S4" i="12"/>
  <c r="G17" i="10"/>
  <c r="H17" i="10" s="1"/>
  <c r="H16" i="10"/>
  <c r="G16" i="10"/>
  <c r="G17" i="11"/>
  <c r="H17" i="11" s="1"/>
  <c r="H16" i="11"/>
  <c r="G16" i="11"/>
  <c r="J14" i="11"/>
  <c r="K5" i="11"/>
  <c r="B16" i="10"/>
  <c r="J14" i="10"/>
  <c r="B17" i="10"/>
  <c r="K5" i="10"/>
  <c r="G20" i="9"/>
  <c r="H20" i="9" s="1"/>
  <c r="D7" i="9"/>
  <c r="D6" i="9"/>
  <c r="D5" i="9"/>
  <c r="B7" i="9"/>
  <c r="B21" i="9" s="1"/>
  <c r="B6" i="9"/>
  <c r="B20" i="9" s="1"/>
  <c r="B5" i="9"/>
  <c r="B19" i="9" s="1"/>
  <c r="G21" i="9"/>
  <c r="H21" i="9" s="1"/>
  <c r="G19" i="9"/>
  <c r="H19" i="9" s="1"/>
  <c r="J17" i="9"/>
  <c r="K7" i="9"/>
  <c r="K5" i="9"/>
  <c r="G6" i="8"/>
  <c r="F6" i="8"/>
  <c r="G5" i="8"/>
  <c r="F5" i="8"/>
  <c r="D6" i="8"/>
  <c r="B6" i="8"/>
  <c r="D5" i="8"/>
  <c r="B5" i="8"/>
  <c r="A6" i="8"/>
  <c r="A5" i="8"/>
  <c r="T63" i="12" l="1"/>
  <c r="T61" i="12"/>
  <c r="T18" i="12"/>
  <c r="T17" i="12"/>
  <c r="T16" i="12"/>
  <c r="T3" i="12" s="1"/>
  <c r="T14" i="12"/>
  <c r="T12" i="12"/>
  <c r="T8" i="12"/>
  <c r="T6" i="12"/>
  <c r="G28" i="8"/>
  <c r="H28" i="8" s="1"/>
  <c r="G27" i="8"/>
  <c r="H27" i="8" s="1"/>
  <c r="J25" i="8"/>
  <c r="K6" i="8"/>
  <c r="K5" i="8"/>
  <c r="H34" i="6"/>
  <c r="G34" i="6"/>
  <c r="K6" i="6"/>
  <c r="K7" i="6"/>
  <c r="K8" i="6"/>
  <c r="K5" i="6"/>
  <c r="G35" i="6"/>
  <c r="H35" i="6" s="1"/>
  <c r="J32" i="6"/>
  <c r="G52" i="5"/>
  <c r="H52" i="5" s="1"/>
  <c r="G49" i="5"/>
  <c r="H49" i="5" s="1"/>
  <c r="J47" i="5"/>
  <c r="G53" i="5"/>
  <c r="H53" i="5" s="1"/>
  <c r="G51" i="5"/>
  <c r="H51" i="5" s="1"/>
  <c r="G50" i="5"/>
  <c r="H50" i="5" s="1"/>
  <c r="G38" i="4"/>
  <c r="H38" i="4" s="1"/>
  <c r="G40" i="4"/>
  <c r="H40" i="4" s="1"/>
  <c r="G39" i="4"/>
  <c r="H39" i="4" s="1"/>
  <c r="J36" i="4"/>
  <c r="G47" i="3"/>
  <c r="H47" i="3" s="1"/>
  <c r="G46" i="3"/>
  <c r="H46" i="3" s="1"/>
  <c r="G45" i="3"/>
  <c r="H45" i="3" s="1"/>
  <c r="G44" i="3"/>
  <c r="H44" i="3" s="1"/>
  <c r="G62" i="2"/>
  <c r="H62" i="2" s="1"/>
  <c r="G61" i="2"/>
  <c r="H61" i="2" s="1"/>
  <c r="G60" i="2"/>
  <c r="H60" i="2" s="1"/>
  <c r="G59" i="2"/>
  <c r="H59" i="2" s="1"/>
  <c r="G58" i="2"/>
  <c r="H58" i="2" s="1"/>
  <c r="G57" i="2"/>
  <c r="H57" i="2" s="1"/>
  <c r="J55" i="2"/>
  <c r="F7" i="4" l="1"/>
  <c r="G7" i="4"/>
  <c r="F6" i="4"/>
  <c r="F5" i="4"/>
  <c r="G5" i="4"/>
  <c r="G6" i="4"/>
</calcChain>
</file>

<file path=xl/sharedStrings.xml><?xml version="1.0" encoding="utf-8"?>
<sst xmlns="http://schemas.openxmlformats.org/spreadsheetml/2006/main" count="1332" uniqueCount="370">
  <si>
    <t>Précautions</t>
  </si>
  <si>
    <t>Remuer la terre une zone infestée favorise le retour de l'espèce.</t>
  </si>
  <si>
    <t>Créer des ouvertures dans le couvert végétal local à proximité des zones infestées favorise la colonisation par le mimosa du fait de cette arrivée de lumière.</t>
  </si>
  <si>
    <t>Ne pas utiliser de la terre végétale et des matériaux « inertes » issus de lieux de stockage envahis, pour éviter la dissémination des graines que ces matériaux peuvent contenir en abondance.</t>
  </si>
  <si>
    <t>Ne pas permettre aux nouveaux plants de grainer sur les foyers connus, sinon le processus de gestion nécessite de repartir à zéro avec un risque d’envahissement irréversible.</t>
  </si>
  <si>
    <t>Ne pas entreprendre une action sans suivi régulier.</t>
  </si>
  <si>
    <t>Conditions de mise en œuvre</t>
  </si>
  <si>
    <t>Description :</t>
  </si>
  <si>
    <t>Contrôle</t>
  </si>
  <si>
    <t>Secteur concerné</t>
  </si>
  <si>
    <t>Période intervention</t>
  </si>
  <si>
    <t>Espèces concernées</t>
  </si>
  <si>
    <t xml:space="preserve">Priorité </t>
  </si>
  <si>
    <t>MOR1 – Arrachage manuel</t>
  </si>
  <si>
    <t>Arracher minutieusement la plante et, si possible, la totalité du système racinaire. Pour les plantes possédant des rhizomes, en tirer la plus grande longueur possible sans les casser pour limiter les possibilités de bouturage.
Surveiller la zone arrachée, pour identifier toute nouvelle pousse et prévoir une nouvelle opération d’arrachage.
Répéter l’arrachage pendant plusieurs années, avec parfois plusieurs passages dans la saison, en particulier pour les plantes à forte vitalité.</t>
  </si>
  <si>
    <t xml:space="preserve">Objectif </t>
  </si>
  <si>
    <t>Chrysanthème à couronne (Glebionis coronaria (L.) Cass. ex Spach, 1841)</t>
  </si>
  <si>
    <t>Eradication</t>
  </si>
  <si>
    <t>Arctothèque souci (Arctotheca calendula (L.) Levyns, 1942)</t>
  </si>
  <si>
    <t>Sporobole des Indes (Sporobolus indicus (L.) R.Br., 1810)</t>
  </si>
  <si>
    <t>Freesia blanc (Freesia alba (G.L.Mey.) Gumbl., 1896)</t>
  </si>
  <si>
    <t>Gazania raide (Gazania rigens (L.) Gaertn., 1791)</t>
  </si>
  <si>
    <t>Onagre bisannuelle (Oenothera biennis L., 1753)</t>
  </si>
  <si>
    <t>Ficoïde douce (Carpobrotus edulis (L.) N.E.Br., 1926)</t>
  </si>
  <si>
    <t>Araujia (Araujia sericifera Brot., 1818)</t>
  </si>
  <si>
    <t>Amarante fausse blette (Amaranthus blitoides S.Watson, 1877)</t>
  </si>
  <si>
    <t>Contrôle voire Eradication</t>
  </si>
  <si>
    <t>Datura stramoine (Datura stramonium L., 1753)</t>
  </si>
  <si>
    <t>Euphorbe prostrée (Euphorbia prostrata Aiton, 1789)</t>
  </si>
  <si>
    <t>Atténuation</t>
  </si>
  <si>
    <t>Vigne-vierge commune (Parthenocissus inserta (A.Kern.) Fritsch, 1922)</t>
  </si>
  <si>
    <t>Ostéosperme (Osteospermum ecklonis (DC.) Norl., 1943)</t>
  </si>
  <si>
    <t>Morelle faux chénopode (Solanum chenopodioides Lam., 1794)</t>
  </si>
  <si>
    <t>Amarante blanche (Amaranthus albus L., 1759)</t>
  </si>
  <si>
    <t>Outils, engins, équipements utilisés</t>
  </si>
  <si>
    <t>Pelle-bêche, pioche ou binette pour les jeunes plants ;
Equipement du personnel : gants, lunettes de protection, combinaison de protection.</t>
  </si>
  <si>
    <t>Les engins et outils doivent faire l'objet d'un nettoyage, avant de traiter la zone pour ne pas importer de nouvelles graines d'espèces exotiques, et après les travaux pour ne pas les introduire vers d'autres lieux lors de futurs travaux.</t>
  </si>
  <si>
    <t>Exercer une pression permanente et assidue sur l’espèce de manière à limiter son retour. Si une combinaison de techniques est trouvée, il faudra poursuivre les travaux d'entretien sur une dizaine d'année, puis effectuer une veille permanente sans relâche.</t>
  </si>
  <si>
    <t>Réaliser en dehors de la période de fructification</t>
  </si>
  <si>
    <t>Porter un équipement adapté</t>
  </si>
  <si>
    <t>Esclamandes, Base nature de Fréjus</t>
  </si>
  <si>
    <t>Base nature de Fréjus</t>
  </si>
  <si>
    <t>Pas-des-vaches</t>
  </si>
  <si>
    <t>STCM</t>
  </si>
  <si>
    <t>Parking conservatoire, Plage 2, Esclamandes</t>
  </si>
  <si>
    <t xml:space="preserve"> Esclamandes, Base nature de Fréjus, Plage 2, Plage 1</t>
  </si>
  <si>
    <t>Plage 2</t>
  </si>
  <si>
    <t>Claveled</t>
  </si>
  <si>
    <t xml:space="preserve"> Base nature de Fréjus, Eucalyptus</t>
  </si>
  <si>
    <t>Esclamandes, Base Nature de Fréjus, STCM, Eucalyptus</t>
  </si>
  <si>
    <t>Base Nature de Fréjus, Parking Conservatoire</t>
  </si>
  <si>
    <t xml:space="preserve"> Esclamandes, Base Nature de Fréjus, Eucalyptus, Plage 1</t>
  </si>
  <si>
    <t>Esclamandes, Base Nature de Fréjus, Claveled, Eucalyptus</t>
  </si>
  <si>
    <t xml:space="preserve"> Esclamandes, Pas-des-vaches, Parking conservatoire, Reydissard</t>
  </si>
  <si>
    <t>Esclamandes, Base Nature de Fréjus, Eucalyptus, Saint Benoit</t>
  </si>
  <si>
    <t>Camp de l'abbé</t>
  </si>
  <si>
    <t xml:space="preserve">Esclamandes, Base nature de Fréjus, Plage 2, Plage 1, Défends, Îlots centraux, </t>
  </si>
  <si>
    <t xml:space="preserve">Esclamandes, Base Nature de Fréjus, Pas-des-vaches, Parking conservatoire, Plage 2, Saint Benoit, Chemin des étangs, Défend, Claveled, </t>
  </si>
  <si>
    <t>Esclamandes, Base Nature de Fréjus, Parking conservatoire, Eucalyptus, Saint Benoit</t>
  </si>
  <si>
    <t>Esclamandes, Base Nature de Fréjus, Pas-des-vaches, Saint Benoit, Défend, ilots centraux, STCM, Le camp de l'abbé</t>
  </si>
  <si>
    <t>Eucalyptus</t>
  </si>
  <si>
    <t>Mars/Avril</t>
  </si>
  <si>
    <t>Juillet/Août</t>
  </si>
  <si>
    <t>Effectif / Surface concernée</t>
  </si>
  <si>
    <t>Nbre d'ind.</t>
  </si>
  <si>
    <t xml:space="preserve"> m²</t>
  </si>
  <si>
    <t>Gestion des déchets</t>
  </si>
  <si>
    <t>Tous les rémanents doivent être évacués avec précaution. Les déchets végétaux doivent être incinérés et non compostés.
L'enfouissement en profondeur ou la combustion sont les méthodes de gestion des rémanents les plus sûres.</t>
  </si>
  <si>
    <t>Chiffrage</t>
  </si>
  <si>
    <t>Chrysanthème à couronne</t>
  </si>
  <si>
    <t>Arctothèque souci</t>
  </si>
  <si>
    <t>Sporobole des Indes</t>
  </si>
  <si>
    <t>Modalités de suivi envisageable </t>
  </si>
  <si>
    <t>Suivi annuel de la reprise et arrachage manuel des jeunes plants si nécessaire</t>
  </si>
  <si>
    <t>Le chiffrage global ne porte ici que sur les priorité 1 et 2. En effet, ce sont ces actions qui doivent être menées en priorité, les autres étant vouées à être réalisées dans un second temps, elles ne sont pas chiffrées au vu de l’évolution constante des coûts. Sont donc ici présentés les coûts pour les priorités 1 et 2</t>
  </si>
  <si>
    <t xml:space="preserve"> Indicateur de suivi</t>
  </si>
  <si>
    <t>Absence de rejet et pousses de l'espèce</t>
  </si>
  <si>
    <t xml:space="preserve"> Vérifier l'asbence de reprise de l'espèce</t>
  </si>
  <si>
    <t> Suivre le développement de l'espèce en terme d'effectif ou de surface</t>
  </si>
  <si>
    <t>Stagnation de l'effectif et/ou de la surface couverte par l'espèce</t>
  </si>
  <si>
    <t> Suivre le développement de l'espèce en terme d'effectif ou de surface et vérifier son recul.</t>
  </si>
  <si>
    <t>Baisse de l'effectif et/ou de la surface couverte par l'espèce</t>
  </si>
  <si>
    <t>Veille de la reprise de ces espèces :</t>
  </si>
  <si>
    <t>Budget gros matériels (engins,…)</t>
  </si>
  <si>
    <t>/</t>
  </si>
  <si>
    <t>Objectifs</t>
  </si>
  <si>
    <t>Temps estimé (jours)</t>
  </si>
  <si>
    <t xml:space="preserve">Opération de gestion </t>
  </si>
  <si>
    <t>Action de veille</t>
  </si>
  <si>
    <t>pour 10 ans</t>
  </si>
  <si>
    <t>Action de suivi</t>
  </si>
  <si>
    <t>Coût total (HT)</t>
  </si>
  <si>
    <t>Freesia blanc</t>
  </si>
  <si>
    <t>Gazania raide</t>
  </si>
  <si>
    <t>Onagre bisannuelle</t>
  </si>
  <si>
    <r>
      <t>Limites – Méthodes inefficaces ou inappropriées</t>
    </r>
    <r>
      <rPr>
        <i/>
        <sz val="8"/>
        <color theme="1" tint="0.249977111117893"/>
        <rFont val="Corbel"/>
        <family val="2"/>
      </rPr>
      <t> </t>
    </r>
  </si>
  <si>
    <r>
      <rPr>
        <i/>
        <sz val="9"/>
        <color theme="1" tint="0.249977111117893"/>
        <rFont val="Corbel"/>
        <family val="2"/>
      </rPr>
      <t>Carpobrotus edulis:</t>
    </r>
    <r>
      <rPr>
        <sz val="9"/>
        <color theme="1" tint="0.249977111117893"/>
        <rFont val="Corbel"/>
        <family val="2"/>
      </rPr>
      <t xml:space="preserve"> Eviter la dispersion des graines ou séchés au soleil (en évitant que les racines puissent retoucher le sol). </t>
    </r>
  </si>
  <si>
    <r>
      <rPr>
        <i/>
        <sz val="9"/>
        <color theme="1" tint="0.249977111117893"/>
        <rFont val="Corbel"/>
        <family val="2"/>
      </rPr>
      <t>Datura stramonium:</t>
    </r>
    <r>
      <rPr>
        <sz val="9"/>
        <color theme="1" tint="0.249977111117893"/>
        <rFont val="Corbel"/>
        <family val="2"/>
      </rPr>
      <t>Les pieds arrachés ne doivent surtout pas être compostés. Il est possible, hors</t>
    </r>
    <r>
      <rPr>
        <u/>
        <sz val="9"/>
        <color theme="1" tint="0.249977111117893"/>
        <rFont val="Corbel"/>
        <family val="2"/>
      </rPr>
      <t xml:space="preserve"> période de fructification</t>
    </r>
    <r>
      <rPr>
        <sz val="9"/>
        <color theme="1" tint="0.249977111117893"/>
        <rFont val="Corbel"/>
        <family val="2"/>
      </rPr>
      <t xml:space="preserve"> et si le site en gestion le permet, de regrouper les résidus de gestion sur un tas spécial dans un endroit isolé en attendant leur dégradation (Polleniz, 2019).</t>
    </r>
    <r>
      <rPr>
        <u/>
        <sz val="9"/>
        <color theme="1" tint="0.249977111117893"/>
        <rFont val="Corbel"/>
        <family val="2"/>
      </rPr>
      <t xml:space="preserve"> En période de fructification </t>
    </r>
    <r>
      <rPr>
        <sz val="9"/>
        <color theme="1" tint="0.249977111117893"/>
        <rFont val="Corbel"/>
        <family val="2"/>
      </rPr>
      <t xml:space="preserve">ou sur les sites envahis présentant une banque de graines importante dans le sol, les plantes arrachées doivent être exportées avec précaution en dehors du site et brûlées pour éviter la dissémination des graines. L'incinération ne doit pas être artisanale car la fumée produite serait hallucinogène et toxique (OFB &amp; UICN, 2021).. </t>
    </r>
  </si>
  <si>
    <r>
      <t>Annuel</t>
    </r>
    <r>
      <rPr>
        <i/>
        <sz val="9"/>
        <color theme="1" tint="0.249977111117893"/>
        <rFont val="Corbel"/>
        <family val="2"/>
      </rPr>
      <t xml:space="preserve"> 
(1ère année)</t>
    </r>
  </si>
  <si>
    <r>
      <t> </t>
    </r>
    <r>
      <rPr>
        <sz val="10"/>
        <color theme="1" tint="0.249977111117893"/>
        <rFont val="Corbel"/>
        <family val="2"/>
      </rPr>
      <t>Reprendre colonne dans ton tablo</t>
    </r>
  </si>
  <si>
    <r>
      <rPr>
        <b/>
        <u/>
        <sz val="8"/>
        <color theme="1" tint="0.249977111117893"/>
        <rFont val="Corbel"/>
        <family val="2"/>
      </rPr>
      <t>*</t>
    </r>
    <r>
      <rPr>
        <sz val="8"/>
        <color theme="1" tint="0.249977111117893"/>
        <rFont val="Corbel"/>
        <family val="2"/>
      </rPr>
      <t>Spartine étalée (Sporobolus pumilus (Roth) P.M.Peterson &amp; Saarela, 2014 = Spartina patens (Aiton) Muhl., 1813)</t>
    </r>
    <r>
      <rPr>
        <b/>
        <u/>
        <sz val="8"/>
        <color theme="1" tint="0.249977111117893"/>
        <rFont val="Corbel"/>
        <family val="2"/>
      </rPr>
      <t>*</t>
    </r>
  </si>
  <si>
    <r>
      <rPr>
        <b/>
        <u/>
        <sz val="8"/>
        <color theme="1" tint="0.249977111117893"/>
        <rFont val="Corbel"/>
        <family val="2"/>
      </rPr>
      <t>*</t>
    </r>
    <r>
      <rPr>
        <sz val="8"/>
        <color theme="1" tint="0.249977111117893"/>
        <rFont val="Corbel"/>
        <family val="2"/>
      </rPr>
      <t>Lampourde d’Italie (Xanthium orientale subsp. italicum (Moretti) Greuter, 2003)</t>
    </r>
    <r>
      <rPr>
        <b/>
        <u/>
        <sz val="8"/>
        <color theme="1" tint="0.249977111117893"/>
        <rFont val="Corbel"/>
        <family val="2"/>
      </rPr>
      <t>*</t>
    </r>
  </si>
  <si>
    <r>
      <rPr>
        <b/>
        <u/>
        <sz val="8"/>
        <color theme="1" tint="0.249977111117893"/>
        <rFont val="Corbel"/>
        <family val="2"/>
      </rPr>
      <t>*</t>
    </r>
    <r>
      <rPr>
        <sz val="8"/>
        <color theme="1" tint="0.249977111117893"/>
        <rFont val="Corbel"/>
        <family val="2"/>
      </rPr>
      <t>Armoise des Frères Verlot (Artemisia verlotiorum Lamotte, 1877)</t>
    </r>
    <r>
      <rPr>
        <b/>
        <u/>
        <sz val="8"/>
        <color theme="1" tint="0.249977111117893"/>
        <rFont val="Corbel"/>
        <family val="2"/>
      </rPr>
      <t>*</t>
    </r>
  </si>
  <si>
    <r>
      <rPr>
        <b/>
        <u/>
        <sz val="8"/>
        <color theme="1" tint="0.249977111117893"/>
        <rFont val="Corbel"/>
        <family val="2"/>
      </rPr>
      <t>*</t>
    </r>
    <r>
      <rPr>
        <sz val="8"/>
        <color theme="1" tint="0.249977111117893"/>
        <rFont val="Corbel"/>
        <family val="2"/>
      </rPr>
      <t>Souchet vigoureux (Cyperus eragrostis Lam., 1791)</t>
    </r>
    <r>
      <rPr>
        <b/>
        <u/>
        <sz val="8"/>
        <color theme="1" tint="0.249977111117893"/>
        <rFont val="Corbel"/>
        <family val="2"/>
      </rPr>
      <t>*</t>
    </r>
  </si>
  <si>
    <r>
      <rPr>
        <b/>
        <u/>
        <sz val="8"/>
        <color theme="1" tint="0.249977111117893"/>
        <rFont val="Corbel"/>
        <family val="2"/>
      </rPr>
      <t>*</t>
    </r>
    <r>
      <rPr>
        <sz val="8"/>
        <color theme="1" tint="0.249977111117893"/>
        <rFont val="Corbel"/>
        <family val="2"/>
      </rPr>
      <t>Paspale dilaté (Paspalum dilatatum Poir., 1804</t>
    </r>
    <r>
      <rPr>
        <u/>
        <sz val="8"/>
        <color theme="1" tint="0.249977111117893"/>
        <rFont val="Corbel"/>
        <family val="2"/>
      </rPr>
      <t>)*</t>
    </r>
  </si>
  <si>
    <r>
      <rPr>
        <b/>
        <u/>
        <sz val="8"/>
        <color theme="1" tint="0.249977111117893"/>
        <rFont val="Corbel"/>
        <family val="2"/>
      </rPr>
      <t>*</t>
    </r>
    <r>
      <rPr>
        <sz val="8"/>
        <color theme="1" tint="0.249977111117893"/>
        <rFont val="Corbel"/>
        <family val="2"/>
      </rPr>
      <t>Herbe de la Pampa (Cortaderia selloana (Schult. &amp; Schult.f.) Asch. &amp; Graebn., 1900) en contexte de zones à risques</t>
    </r>
    <r>
      <rPr>
        <b/>
        <u/>
        <sz val="8"/>
        <color theme="1" tint="0.249977111117893"/>
        <rFont val="Corbel"/>
        <family val="2"/>
      </rPr>
      <t>*</t>
    </r>
  </si>
  <si>
    <t>*: Action de gestion concernant des individus isolés et des petites population sinon réalisation d'une fauche/coupe avec récolte avant la fructification (cf. fiche correspondante).</t>
  </si>
  <si>
    <t>Esclamandes</t>
  </si>
  <si>
    <t>Baccharis à feuilles d'Halimium (Baccharis halimifolia L., 1753)</t>
  </si>
  <si>
    <t>Base nature de Fréjus, Camp l'abbé</t>
  </si>
  <si>
    <t>Plage 2, Esclamandes, Saint Benoît, Claveled, STCM</t>
  </si>
  <si>
    <t>Îlots centraux, STCM</t>
  </si>
  <si>
    <t xml:space="preserve">Parking conservatoire, Plage 2, Esclamandes, Saint Benoit, ilots centraux, </t>
  </si>
  <si>
    <t xml:space="preserve">Eucalyptus, Esclamandes, Saint Benoit, Claveled, STCM, Le camp de l'abbé, Base Nature de Fréjus, </t>
  </si>
  <si>
    <t xml:space="preserve">Eucalyptus, Pas-des-vaches, Parking conservatoire, Esclamandes, Saint Benoit, Défend, Claveled, Reydissard, ilots centraux, STCM, Le camp de l'abbé, Base Nature de Fréjus, </t>
  </si>
  <si>
    <t>Acacia à bois noir (Acacia melanoxylon R.Br., 1813)</t>
  </si>
  <si>
    <t>Cyprès de Lambert (Cupressus macrocarpa Hartw., 1847)</t>
  </si>
  <si>
    <t>Cyprès de l'Arizona (Cupressus arizonica Greene, 1882)</t>
  </si>
  <si>
    <t>Olivier de bohème (Elaeagnus angustifolia L., 1753)</t>
  </si>
  <si>
    <r>
      <t xml:space="preserve">Retirer l’écorce du tronc de quelques centimètres de profondeur jusqu’à l’aubier (partie « dure » et claire de l’arbre, située sous l’écorce) à hauteur d’homme ou à la base de l’arbre, sur une bande d’au moins 20 centimètres, sur 80 à 90 % de la circonférence de l’arbre. Il est très important de laisser une petite partie de l’écorce intacte la première année pour que la sève continue de circuler. Dans le cas contraire, l’arbre peut réagir en drageonnant* fortement. Ce cerclage partiel est à appliquer jusqu’à ce que l’arbre s’affaiblisse (cela peut prendre plusieurs années). Réaliser ensuite un cerclage sur toute la circonférence de l’arbre.
</t>
    </r>
    <r>
      <rPr>
        <i/>
        <u/>
        <sz val="9"/>
        <color theme="1" tint="0.249977111117893"/>
        <rFont val="Corbel"/>
        <family val="2"/>
      </rPr>
      <t>Pendant toute la durée de la gestion</t>
    </r>
    <r>
      <rPr>
        <sz val="9"/>
        <color theme="1" tint="0.249977111117893"/>
        <rFont val="Corbel"/>
        <family val="2"/>
      </rPr>
      <t xml:space="preserve">: Arracher plusieurs fois par an les rejets qui se développent, notamment sous le cerclage. Identifi er l’apparition de nouveaux pieds à proximité des pieds cerclés et les arracher manuellement.
</t>
    </r>
    <r>
      <rPr>
        <i/>
        <u/>
        <sz val="9"/>
        <color theme="1" tint="0.249977111117893"/>
        <rFont val="Corbel"/>
        <family val="2"/>
      </rPr>
      <t>Après la mort de l’arbre:</t>
    </r>
    <r>
      <rPr>
        <sz val="9"/>
        <color theme="1" tint="0.249977111117893"/>
        <rFont val="Corbel"/>
        <family val="2"/>
      </rPr>
      <t xml:space="preserve"> Continuer de surveiller l’apparition de nouveau pieds à proximité des pieds cerclés et les arracher (une banque de graines demeure présente sur la zone envahie).</t>
    </r>
  </si>
  <si>
    <t>Au choix pour retirer l’écorce : une hache, une lame métallique, une scie, une tronçonneuse ou une brosse métallique (pour les arbres de petit diamètre).</t>
  </si>
  <si>
    <t>Prévoir des équipements de protection (gants, manches)
Éviter de blesser les racines à la surface du sol.
Sur la bande écorcée, il faut veiller à enlever tous les tissus vivants entre l’écorce et le bois (sauf la première année sur la bande verticale conservée)</t>
  </si>
  <si>
    <t>Décembre/Janvier</t>
  </si>
  <si>
    <t>Export en sac hermétique et incinération des déchets</t>
  </si>
  <si>
    <t>Attention aux chutes d'arbres lorsque les méthodes de cerclage et d'écorçage sont utilisées.</t>
  </si>
  <si>
    <t>MOR2 – Cerclage avec taille des individus</t>
  </si>
  <si>
    <r>
      <rPr>
        <b/>
        <u/>
        <sz val="8"/>
        <color theme="1" tint="0.249977111117893"/>
        <rFont val="Corbel"/>
        <family val="2"/>
      </rPr>
      <t>*</t>
    </r>
    <r>
      <rPr>
        <sz val="8"/>
        <color theme="1" tint="0.249977111117893"/>
        <rFont val="Corbel"/>
        <family val="2"/>
      </rPr>
      <t>Robinier faux acacia (Robinia pseudoacacia L., 1753) en contexte de zones à risques</t>
    </r>
  </si>
  <si>
    <t>*: Action de gestion concernant des individus adulte et arrachage manuel des plantules (cf. fiche Arrachage manuel) / Echange de sève possible entre les individus d'où la nécessité de cercler un maximum d'arbres dans une population</t>
  </si>
  <si>
    <r>
      <rPr>
        <u/>
        <sz val="8"/>
        <color theme="1" tint="0.249977111117893"/>
        <rFont val="Corbel"/>
        <family val="2"/>
      </rPr>
      <t>**</t>
    </r>
    <r>
      <rPr>
        <sz val="8"/>
        <color theme="1" tint="0.249977111117893"/>
        <rFont val="Corbel"/>
        <family val="2"/>
      </rPr>
      <t>Mimosa argenté (Acacia dealbata Link, 1822) en contexte de zones à risques</t>
    </r>
  </si>
  <si>
    <t>**: Action de gestion concernant es pieds mères et débroussaillement 4 fois par an pour épuiser les réserves (cf. fiche correspondante) / Echange de sève possible entre les individus d'où la nécessité de cercler un maximum d'arbres dans une population</t>
  </si>
  <si>
    <t>Eviter le brûlage dirigée (Rejet de souche de l'espèce après un incendie)</t>
  </si>
  <si>
    <t>Le chiffrage global ne porte ici que sur les priorité 1 et 4. En effet, ce sont ces actions qui doivent être menées en priorité, les autres étant vouées à être réalisées dans un second temps, elles ne sont pas chiffrées au vu de l’évolution constante des coûts. Sont donc ici présentés les coûts pour les priorités 1 et 4</t>
  </si>
  <si>
    <t>Baccharis à feuilles d'Halimium</t>
  </si>
  <si>
    <t>Acacia à bois noir</t>
  </si>
  <si>
    <t>Cyprès de Lambert</t>
  </si>
  <si>
    <t>Cyprès de l'Arizona</t>
  </si>
  <si>
    <r>
      <t>Figuier d'Engelmann (</t>
    </r>
    <r>
      <rPr>
        <i/>
        <sz val="8"/>
        <color theme="1" tint="0.249977111117893"/>
        <rFont val="Corbel"/>
        <family val="2"/>
      </rPr>
      <t>Opuntia engelmannii</t>
    </r>
    <r>
      <rPr>
        <sz val="8"/>
        <color theme="1" tint="0.249977111117893"/>
        <rFont val="Corbel"/>
        <family val="2"/>
      </rPr>
      <t xml:space="preserve"> Salm-Dyck ex Engelm., 1850)</t>
    </r>
  </si>
  <si>
    <r>
      <t>Yucca superbe (</t>
    </r>
    <r>
      <rPr>
        <i/>
        <sz val="8"/>
        <color theme="1" tint="0.249977111117893"/>
        <rFont val="Corbel"/>
        <family val="2"/>
      </rPr>
      <t>Yucca gloriosa</t>
    </r>
    <r>
      <rPr>
        <sz val="8"/>
        <color theme="1" tint="0.249977111117893"/>
        <rFont val="Corbel"/>
        <family val="2"/>
      </rPr>
      <t xml:space="preserve"> L., 1753)</t>
    </r>
  </si>
  <si>
    <r>
      <t>Figuier de Barbarie (</t>
    </r>
    <r>
      <rPr>
        <i/>
        <sz val="8"/>
        <color theme="1" tint="0.249977111117893"/>
        <rFont val="Corbel"/>
        <family val="2"/>
      </rPr>
      <t>Opuntia ficus-indica</t>
    </r>
    <r>
      <rPr>
        <sz val="8"/>
        <color theme="1" tint="0.249977111117893"/>
        <rFont val="Corbel"/>
        <family val="2"/>
      </rPr>
      <t xml:space="preserve"> (L.) Mill., 1768)</t>
    </r>
  </si>
  <si>
    <t xml:space="preserve">Pas-des-vaches, Parking conservatoire, Plage 2, Claveled, ilots centraux, STCM, Base Nature de Fréjus, </t>
  </si>
  <si>
    <t>Claveled, Base nature de Fréjus</t>
  </si>
  <si>
    <t xml:space="preserve">Base Nature de Fréjus, </t>
  </si>
  <si>
    <r>
      <t>Les arbres ou arbustes sont arrachés avec une pelle munie d’un godet ou à l’aide d’un treuil, pour extraire l’appareil racinaire.
Possibilité de couper les branches avant l’arrachage.
L’arrachage mécanique doit être su</t>
    </r>
    <r>
      <rPr>
        <b/>
        <sz val="9"/>
        <color theme="1" tint="0.249977111117893"/>
        <rFont val="Corbel"/>
        <family val="2"/>
      </rPr>
      <t>ivi d’un arrachage manuel des repousses (cf. fiche correspondante)</t>
    </r>
    <r>
      <rPr>
        <sz val="9"/>
        <color theme="1" tint="0.249977111117893"/>
        <rFont val="Corbel"/>
        <family val="2"/>
      </rPr>
      <t>. Pour être pleinement efficace, cette intervention complémentaire doit être réalisée aussitôt que les repousses apparaissent.</t>
    </r>
  </si>
  <si>
    <t>Pelle mécanique ou Treuil.
Equipement du personnel : gants, lunettes de protection, combinaison de protection.</t>
  </si>
  <si>
    <t>Figuier d'Engelmann</t>
  </si>
  <si>
    <t>Figuier de Barbarie</t>
  </si>
  <si>
    <t>Yucca superbe</t>
  </si>
  <si>
    <t>MOR3 – Arrachage mécanique</t>
  </si>
  <si>
    <t>MOR4 – Coupe et techniques complémentaires</t>
  </si>
  <si>
    <r>
      <t>Acacia doré de Sydney (</t>
    </r>
    <r>
      <rPr>
        <i/>
        <sz val="8"/>
        <color theme="1" tint="0.249977111117893"/>
        <rFont val="Corbel"/>
        <family val="2"/>
      </rPr>
      <t>Acacia longifolia</t>
    </r>
    <r>
      <rPr>
        <sz val="8"/>
        <color theme="1" tint="0.249977111117893"/>
        <rFont val="Corbel"/>
        <family val="2"/>
      </rPr>
      <t xml:space="preserve"> (Andrews) Willd., 1806)</t>
    </r>
  </si>
  <si>
    <r>
      <t>Arbre à papillons (</t>
    </r>
    <r>
      <rPr>
        <i/>
        <sz val="8"/>
        <color theme="1" tint="0.249977111117893"/>
        <rFont val="Corbel"/>
        <family val="2"/>
      </rPr>
      <t>Buddleja davidii</t>
    </r>
    <r>
      <rPr>
        <sz val="8"/>
        <color theme="1" tint="0.249977111117893"/>
        <rFont val="Corbel"/>
        <family val="2"/>
      </rPr>
      <t xml:space="preserve"> Franch., 1887)</t>
    </r>
  </si>
  <si>
    <r>
      <t>Luzerne en arbre (</t>
    </r>
    <r>
      <rPr>
        <i/>
        <sz val="8"/>
        <color theme="1" tint="0.249977111117893"/>
        <rFont val="Corbel"/>
        <family val="2"/>
      </rPr>
      <t>Medicago arborea</t>
    </r>
    <r>
      <rPr>
        <sz val="8"/>
        <color theme="1" tint="0.249977111117893"/>
        <rFont val="Corbel"/>
        <family val="2"/>
      </rPr>
      <t xml:space="preserve"> L., 1753)</t>
    </r>
  </si>
  <si>
    <r>
      <t>Fusain du Japon (</t>
    </r>
    <r>
      <rPr>
        <i/>
        <sz val="8"/>
        <color theme="1" tint="0.249977111117893"/>
        <rFont val="Corbel"/>
        <family val="2"/>
      </rPr>
      <t>Euonymus japonicus</t>
    </r>
    <r>
      <rPr>
        <sz val="8"/>
        <color theme="1" tint="0.249977111117893"/>
        <rFont val="Corbel"/>
        <family val="2"/>
      </rPr>
      <t xml:space="preserve"> L.f., 1780)</t>
    </r>
  </si>
  <si>
    <r>
      <t>Cognassier commun (</t>
    </r>
    <r>
      <rPr>
        <i/>
        <sz val="8"/>
        <color theme="1" tint="0.249977111117893"/>
        <rFont val="Corbel"/>
        <family val="2"/>
      </rPr>
      <t>Cydonia oblonga</t>
    </r>
    <r>
      <rPr>
        <sz val="8"/>
        <color theme="1" tint="0.249977111117893"/>
        <rFont val="Corbel"/>
        <family val="2"/>
      </rPr>
      <t xml:space="preserve"> Mill., 1768)</t>
    </r>
  </si>
  <si>
    <r>
      <t>Pittosporum tobira (</t>
    </r>
    <r>
      <rPr>
        <i/>
        <sz val="8"/>
        <color theme="1" tint="0.249977111117893"/>
        <rFont val="Corbel"/>
        <family val="2"/>
      </rPr>
      <t>Pittosporum tobira</t>
    </r>
    <r>
      <rPr>
        <sz val="8"/>
        <color theme="1" tint="0.249977111117893"/>
        <rFont val="Corbel"/>
        <family val="2"/>
      </rPr>
      <t xml:space="preserve"> (Thunb.) W.T.Aiton, 1811) en contexte de zones à risques</t>
    </r>
  </si>
  <si>
    <r>
      <t>Troène luisant (</t>
    </r>
    <r>
      <rPr>
        <i/>
        <sz val="8"/>
        <color theme="1" tint="0.249977111117893"/>
        <rFont val="Corbel"/>
        <family val="2"/>
      </rPr>
      <t>Ligustrum lucidum</t>
    </r>
    <r>
      <rPr>
        <sz val="8"/>
        <color theme="1" tint="0.249977111117893"/>
        <rFont val="Corbel"/>
        <family val="2"/>
      </rPr>
      <t xml:space="preserve"> W.T.Aiton, 1810)</t>
    </r>
  </si>
  <si>
    <r>
      <t>Eucalyptus à fruits globuleux (</t>
    </r>
    <r>
      <rPr>
        <i/>
        <sz val="8"/>
        <color theme="1" tint="0.249977111117893"/>
        <rFont val="Corbel"/>
        <family val="2"/>
      </rPr>
      <t>Eucalyptus globulus</t>
    </r>
    <r>
      <rPr>
        <sz val="8"/>
        <color theme="1" tint="0.249977111117893"/>
        <rFont val="Corbel"/>
        <family val="2"/>
      </rPr>
      <t xml:space="preserve"> Labill., 1800)</t>
    </r>
  </si>
  <si>
    <t xml:space="preserve"> Claveled,Base nature de Fréjuss</t>
  </si>
  <si>
    <t>Pas-des-vaches, Plage 1, Esclamandes, Saint Benoît, Défends, Claveled, STCM,  Base nature de Fréjus</t>
  </si>
  <si>
    <t>Eucalyptus, Claveled</t>
  </si>
  <si>
    <t>Pas-des-vaches, Esclamandes, Saint Benoit, Défend, Claveled, ilots centraux, STCM, Le camp de l'abbé, Base nature de Fréjus</t>
  </si>
  <si>
    <t>Pas-des-vaches, Parking conservatoire, Plage 2,  Esclamandes, Saint Benoît, Défends, Claveled, STCM, Base nature de Fréjus</t>
  </si>
  <si>
    <t xml:space="preserve">Pas-des-vaches, Saint Benoit, Claveled, Mas Rose, </t>
  </si>
  <si>
    <t xml:space="preserve">Esclamandes, Base Nature de Fréjus, </t>
  </si>
  <si>
    <t xml:space="preserve">Esclamandes, </t>
  </si>
  <si>
    <t xml:space="preserve">Pas-des-vaches, Parking conservatoire, Esclamandes, Saint Benoit, Claveled, Reydissard, Le camp de l'abbé, Base Nature de Fréjus, </t>
  </si>
  <si>
    <t>L’abattage : tronçonneuse.
Le dessouchage : pelle, pioche, tire-fort, véhicule équipé d’un treuil.
Les fauches : débroussailleuse, épareuse.</t>
  </si>
  <si>
    <t>La coupe favorise le développement de rejets et de nombreux drageons. Il est indispensable d’associer l’abattage à une des méthodes citées (dessouchage, arrachages ou fauches répétés).</t>
  </si>
  <si>
    <t>Prévoir des équipements de protection (gants, manches)</t>
  </si>
  <si>
    <r>
      <rPr>
        <b/>
        <u/>
        <sz val="8"/>
        <color theme="1" tint="0.249977111117893"/>
        <rFont val="Corbel"/>
        <family val="2"/>
      </rPr>
      <t>*</t>
    </r>
    <r>
      <rPr>
        <sz val="8"/>
        <color theme="1" tint="0.249977111117893"/>
        <rFont val="Corbel"/>
        <family val="2"/>
      </rPr>
      <t>Mimosa résineux (</t>
    </r>
    <r>
      <rPr>
        <i/>
        <sz val="8"/>
        <color theme="1" tint="0.249977111117893"/>
        <rFont val="Corbel"/>
        <family val="2"/>
      </rPr>
      <t>Acacia retinodes</t>
    </r>
    <r>
      <rPr>
        <sz val="8"/>
        <color theme="1" tint="0.249977111117893"/>
        <rFont val="Corbel"/>
        <family val="2"/>
      </rPr>
      <t xml:space="preserve"> Schltdl., 1847)</t>
    </r>
    <r>
      <rPr>
        <b/>
        <u/>
        <sz val="8"/>
        <color theme="1" tint="0.249977111117893"/>
        <rFont val="Corbel"/>
        <family val="2"/>
      </rPr>
      <t>*</t>
    </r>
  </si>
  <si>
    <r>
      <rPr>
        <b/>
        <u/>
        <sz val="9"/>
        <color theme="1" tint="0.249977111117893"/>
        <rFont val="Corbel"/>
        <family val="2"/>
      </rPr>
      <t>*</t>
    </r>
    <r>
      <rPr>
        <sz val="9"/>
        <color theme="1" tint="0.249977111117893"/>
        <rFont val="Corbel"/>
        <family val="2"/>
      </rPr>
      <t>: Coupe seule des pieds mères (ne rejette pas de souche) ou arrachage mécanique des individus de moins de 15cm de diamètres</t>
    </r>
  </si>
  <si>
    <r>
      <rPr>
        <b/>
        <u/>
        <sz val="8"/>
        <color theme="1" tint="0.249977111117893"/>
        <rFont val="Corbel"/>
        <family val="2"/>
      </rPr>
      <t>**</t>
    </r>
    <r>
      <rPr>
        <sz val="8"/>
        <color theme="1" tint="0.249977111117893"/>
        <rFont val="Corbel"/>
        <family val="2"/>
      </rPr>
      <t>Dattier (</t>
    </r>
    <r>
      <rPr>
        <i/>
        <sz val="8"/>
        <color theme="1" tint="0.249977111117893"/>
        <rFont val="Corbel"/>
        <family val="2"/>
      </rPr>
      <t>Phoenix canariensis</t>
    </r>
    <r>
      <rPr>
        <sz val="8"/>
        <color theme="1" tint="0.249977111117893"/>
        <rFont val="Corbel"/>
        <family val="2"/>
      </rPr>
      <t xml:space="preserve"> hort. ex Chabaud, 1882)</t>
    </r>
    <r>
      <rPr>
        <b/>
        <u/>
        <sz val="8"/>
        <color theme="1" tint="0.249977111117893"/>
        <rFont val="Corbel"/>
        <family val="2"/>
      </rPr>
      <t>**</t>
    </r>
  </si>
  <si>
    <r>
      <rPr>
        <b/>
        <u/>
        <sz val="9"/>
        <color theme="1" tint="0.249977111117893"/>
        <rFont val="Corbel"/>
        <family val="2"/>
      </rPr>
      <t>**</t>
    </r>
    <r>
      <rPr>
        <sz val="9"/>
        <color theme="1" tint="0.249977111117893"/>
        <rFont val="Corbel"/>
        <family val="2"/>
      </rPr>
      <t>:Coupe des individus adulte et arrachage manuel des plantules</t>
    </r>
  </si>
  <si>
    <r>
      <rPr>
        <b/>
        <u/>
        <sz val="8"/>
        <color theme="1" tint="0.249977111117893"/>
        <rFont val="Corbel"/>
        <family val="2"/>
      </rPr>
      <t>***</t>
    </r>
    <r>
      <rPr>
        <sz val="8"/>
        <color theme="1" tint="0.249977111117893"/>
        <rFont val="Corbel"/>
        <family val="2"/>
      </rPr>
      <t>Chèvrefeuille du Japon (</t>
    </r>
    <r>
      <rPr>
        <i/>
        <sz val="8"/>
        <color theme="1" tint="0.249977111117893"/>
        <rFont val="Corbel"/>
        <family val="2"/>
      </rPr>
      <t>Lonicera japonica</t>
    </r>
    <r>
      <rPr>
        <sz val="8"/>
        <color theme="1" tint="0.249977111117893"/>
        <rFont val="Corbel"/>
        <family val="2"/>
      </rPr>
      <t xml:space="preserve"> Thunb., 1784) en contexte de zones à risques</t>
    </r>
    <r>
      <rPr>
        <b/>
        <u/>
        <sz val="8"/>
        <color theme="1" tint="0.249977111117893"/>
        <rFont val="Corbel"/>
        <family val="2"/>
      </rPr>
      <t>***</t>
    </r>
  </si>
  <si>
    <r>
      <rPr>
        <b/>
        <u/>
        <sz val="9"/>
        <color theme="1" tint="0.249977111117893"/>
        <rFont val="Corbel"/>
        <family val="2"/>
      </rPr>
      <t>***</t>
    </r>
    <r>
      <rPr>
        <sz val="9"/>
        <color theme="1" tint="0.249977111117893"/>
        <rFont val="Corbel"/>
        <family val="2"/>
      </rPr>
      <t>: Coupe répétée sur deux années consécutives suivi, si possible, d'un pâturage</t>
    </r>
  </si>
  <si>
    <t>Acacia doré de Sydney</t>
  </si>
  <si>
    <t>Arbre à papillons</t>
  </si>
  <si>
    <t>Luzerne en arbre</t>
  </si>
  <si>
    <t>Fusain du Japon</t>
  </si>
  <si>
    <t>Cognassier commun</t>
  </si>
  <si>
    <r>
      <t>Employé seul, la coupe est à proscrire. Il est donc recommandé d’indiquer au prestataire auquel vous ferez appel d’associer la coupe à l’une des techniques listées ci-dessous :
- un dessouchage en essayant de prélever l’ensemble des racines (</t>
    </r>
    <r>
      <rPr>
        <i/>
        <sz val="9"/>
        <color theme="1" tint="0.249977111117893"/>
        <rFont val="Corbel"/>
        <family val="2"/>
      </rPr>
      <t>Acacia doré, Luzerne en arbre, Fusain du Japon, Cognassier commun, Pittospsorum tobira, Troène luisant, Eucalyptus à fruits globuleux; Arbre à papillons</t>
    </r>
    <r>
      <rPr>
        <sz val="9"/>
        <color theme="1" tint="0.249977111117893"/>
        <rFont val="Corbel"/>
        <family val="2"/>
      </rPr>
      <t>);
- des arrachages ou des fauches répétés : après l’abattage, les rejets sont arrachés ou fauchés plusieurs fois par an (min. 2 fois) pendant la période de végétation et ce durant plusieurs années (au moins 5 ans) (</t>
    </r>
    <r>
      <rPr>
        <i/>
        <sz val="9"/>
        <color theme="1" tint="0.249977111117893"/>
        <rFont val="Corbel"/>
        <family val="2"/>
      </rPr>
      <t>Arbre à papillons</t>
    </r>
    <r>
      <rPr>
        <sz val="9"/>
        <color theme="1" tint="0.249977111117893"/>
        <rFont val="Corbel"/>
        <family val="2"/>
      </rPr>
      <t>). 
Un contrôle doit être réalisé régulièrement après les 5 années d’intervention.</t>
    </r>
  </si>
  <si>
    <r>
      <rPr>
        <b/>
        <u/>
        <sz val="8"/>
        <color theme="1" tint="0.249977111117893"/>
        <rFont val="Corbel"/>
        <family val="2"/>
      </rPr>
      <t>*</t>
    </r>
    <r>
      <rPr>
        <sz val="8"/>
        <color theme="1" tint="0.249977111117893"/>
        <rFont val="Corbel"/>
        <family val="2"/>
      </rPr>
      <t>Pyracantha écarlate (</t>
    </r>
    <r>
      <rPr>
        <i/>
        <sz val="8"/>
        <color theme="1" tint="0.249977111117893"/>
        <rFont val="Corbel"/>
        <family val="2"/>
      </rPr>
      <t>Pyracantha coccinea</t>
    </r>
    <r>
      <rPr>
        <sz val="8"/>
        <color theme="1" tint="0.249977111117893"/>
        <rFont val="Corbel"/>
        <family val="2"/>
      </rPr>
      <t xml:space="preserve"> M.Roem., 1847)</t>
    </r>
    <r>
      <rPr>
        <b/>
        <u/>
        <sz val="8"/>
        <color theme="1" tint="0.249977111117893"/>
        <rFont val="Corbel"/>
        <family val="2"/>
      </rPr>
      <t>*</t>
    </r>
    <r>
      <rPr>
        <sz val="8"/>
        <color theme="1" tint="0.249977111117893"/>
        <rFont val="Corbel"/>
        <family val="2"/>
      </rPr>
      <t xml:space="preserve"> </t>
    </r>
    <r>
      <rPr>
        <i/>
        <sz val="8"/>
        <color theme="1" tint="0.249977111117893"/>
        <rFont val="Corbel"/>
        <family val="2"/>
      </rPr>
      <t>en contexte de zones à risques</t>
    </r>
  </si>
  <si>
    <r>
      <rPr>
        <b/>
        <u/>
        <sz val="9"/>
        <color theme="1" tint="0.249977111117893"/>
        <rFont val="Corbel"/>
        <family val="2"/>
      </rPr>
      <t>*</t>
    </r>
    <r>
      <rPr>
        <sz val="9"/>
        <color theme="1" tint="0.249977111117893"/>
        <rFont val="Corbel"/>
        <family val="2"/>
      </rPr>
      <t>: Essaie de l'arrachage mécaniques et arrachage manuel des plantules suivi si possible d'un pâturage caprins</t>
    </r>
  </si>
  <si>
    <t>Pas-des-vaches, Esclamandes,Saint Benoît, Chemin des étangs, Défends, Claveled, Îlots centraux,STCM, la Camp de l'abbé</t>
  </si>
  <si>
    <t>MOR5 – Fauche/Coupe avec récolte</t>
  </si>
  <si>
    <r>
      <t>Aster écailleux (</t>
    </r>
    <r>
      <rPr>
        <i/>
        <sz val="8"/>
        <color theme="1" tint="0.249977111117893"/>
        <rFont val="Corbel"/>
        <family val="2"/>
      </rPr>
      <t>Symphyotrichum squamatum</t>
    </r>
    <r>
      <rPr>
        <sz val="8"/>
        <color theme="1" tint="0.249977111117893"/>
        <rFont val="Corbel"/>
        <family val="2"/>
      </rPr>
      <t xml:space="preserve"> (Spreng.) G.L.Nesom, 1995)</t>
    </r>
  </si>
  <si>
    <r>
      <t>Érigéron de Sumatra (</t>
    </r>
    <r>
      <rPr>
        <i/>
        <sz val="8"/>
        <color theme="1" tint="0.249977111117893"/>
        <rFont val="Corbel"/>
        <family val="2"/>
      </rPr>
      <t>Erigeron sumatrensis</t>
    </r>
    <r>
      <rPr>
        <sz val="8"/>
        <color theme="1" tint="0.249977111117893"/>
        <rFont val="Corbel"/>
        <family val="2"/>
      </rPr>
      <t xml:space="preserve"> Retz., 1810)</t>
    </r>
  </si>
  <si>
    <r>
      <t>Érigéron du Canada (</t>
    </r>
    <r>
      <rPr>
        <i/>
        <sz val="8"/>
        <color theme="1" tint="0.249977111117893"/>
        <rFont val="Corbel"/>
        <family val="2"/>
      </rPr>
      <t>Erigeron canadensis</t>
    </r>
    <r>
      <rPr>
        <sz val="8"/>
        <color theme="1" tint="0.249977111117893"/>
        <rFont val="Corbel"/>
        <family val="2"/>
      </rPr>
      <t xml:space="preserve"> L., 1753)</t>
    </r>
  </si>
  <si>
    <r>
      <t>Érigéron de Buenos Aires (</t>
    </r>
    <r>
      <rPr>
        <i/>
        <sz val="8"/>
        <color theme="1" tint="0.249977111117893"/>
        <rFont val="Corbel"/>
        <family val="2"/>
      </rPr>
      <t>Erigeron bonariensis</t>
    </r>
    <r>
      <rPr>
        <sz val="8"/>
        <color theme="1" tint="0.249977111117893"/>
        <rFont val="Corbel"/>
        <family val="2"/>
      </rPr>
      <t xml:space="preserve"> L., 1753)</t>
    </r>
  </si>
  <si>
    <t>Si des graines sont présentes, les plantes arrachées doivent être exportées avec précaution en dehors du site et brûlées pour éviter la dissémination des graines.</t>
  </si>
  <si>
    <t>Ces espèces produisent beaucoup de graines, il faut donc impérativement réaliser les opérations de contrôle avant la maturation des fruits.</t>
  </si>
  <si>
    <t>Épareuse : pour des surfaces importantes et linéaires (attention à ne pas l’utiliser trop près du sol car des fragments de racines peuvent engendrer de nouveaux plants).
Débroussailleuse : pour des petites surfaces.
Ne pas utiliser d’outil qui broie les tiges car il disperserait les fragments.</t>
  </si>
  <si>
    <r>
      <t xml:space="preserve">Consiste à couper les parties aériennes des plantes.
Prévoir une nouvelle opération de fauche après le premier passage (entre 3-4 semaines à 2-3 mois selon les espèces), puis une surveillance régulière de la zone envahie. La coupe doit être réalisée de manière répétée (plusieurs fois par saison et pendant plusieurs années) pour obtenir un résultat positif.
</t>
    </r>
    <r>
      <rPr>
        <i/>
        <u/>
        <sz val="9"/>
        <color theme="1" tint="0.249977111117893"/>
        <rFont val="Corbel"/>
        <family val="2"/>
      </rPr>
      <t>Pour les plantes herbacées :</t>
    </r>
    <r>
      <rPr>
        <sz val="9"/>
        <color theme="1" tint="0.249977111117893"/>
        <rFont val="Corbel"/>
        <family val="2"/>
      </rPr>
      <t xml:space="preserve"> quel que soit le stade de développement (toutefois, en présence de seulement quelques pieds, privilégier un arrachage manuel </t>
    </r>
    <r>
      <rPr>
        <i/>
        <sz val="9"/>
        <color theme="1" tint="0.249977111117893"/>
        <rFont val="Corbel"/>
        <family val="2"/>
      </rPr>
      <t>= Erigeron du Canada, Erigéron de Buenos Aires</t>
    </r>
    <r>
      <rPr>
        <sz val="9"/>
        <color theme="1" tint="0.249977111117893"/>
        <rFont val="Corbel"/>
        <family val="2"/>
      </rPr>
      <t xml:space="preserve">).
</t>
    </r>
    <r>
      <rPr>
        <i/>
        <u/>
        <sz val="9"/>
        <color theme="1" tint="0.249977111117893"/>
        <rFont val="Corbel"/>
        <family val="2"/>
      </rPr>
      <t>Pour les arbustes et arbres :</t>
    </r>
    <r>
      <rPr>
        <sz val="9"/>
        <color theme="1" tint="0.249977111117893"/>
        <rFont val="Corbel"/>
        <family val="2"/>
      </rPr>
      <t xml:space="preserve"> sur des semis ou de jeunes individus (système racinaire peu développé).</t>
    </r>
  </si>
  <si>
    <t>Esclamandes, Base Nature de Fréjus, Pas-des-vaches, Eucalyptus</t>
  </si>
  <si>
    <t>Esclamandes, Base Nature de Fréjus, Pas-des-vaches, Eucalyptus, Le camp de l'abbé</t>
  </si>
  <si>
    <t xml:space="preserve">Esclamandes, Pas-des-vaches, Le camp de l'abbé, Eucalyptus, </t>
  </si>
  <si>
    <t>Nombre jours arrachage manuel</t>
  </si>
  <si>
    <t>Aster écailleux</t>
  </si>
  <si>
    <t>Érigéron de Sumatra</t>
  </si>
  <si>
    <t>MOR6– Pose d'un barrage flottant et moissonnage</t>
  </si>
  <si>
    <t>Consiste en la pose d'un barrage flottant à l'entrée de l'étangs des Esclamandes depuis l'Argens afin de limiter la propagation des ces espèces lors des crues.
Les petites surfaces présentes au sein de l'étangs pourront également faire l'objet d'une extractiondu milieu au moyen d’épuisettes à maille très fine (1,5 mm), utilisées pour les piscines par exemple.</t>
  </si>
  <si>
    <t>Tous les rémanents doivent être évacués avec précaution.
Le stockage peut se faire dans des remorques agricoles ou des trémies à facilité d'égouttage. Le compostage est possible pour cette espèce.
En ce qui concerne le devenir des plantes récoltées, l’épandage agricole peut être une solution acceptable si les résidus ont bien été séchés au préalable et épandus loin de zones humides et cours d'eau.</t>
  </si>
  <si>
    <t>Les engins et outils doivent faire l'objet d'un nettoyage minutieux avant de traiter la zone pour ne pas importer de nouveaux individus de lentille d'eau minuscule et après les travaux pour ne pas les introduire vers d'autres lieux lors de futurs travaux.</t>
  </si>
  <si>
    <t>L'azolla fausse-fougère est difficile à contrôler mécaniquement du fait de sa petite taille.</t>
  </si>
  <si>
    <t>Suivi annuel de la reprise et moissonnage des petites surfaces si nécessaire</t>
  </si>
  <si>
    <t>Barrage flottant /  Epuisette à maille fine</t>
  </si>
  <si>
    <t>Esclamandes, Pas des vaches, Saint Benoit</t>
  </si>
  <si>
    <t>Esclamandes,Saint Benoît</t>
  </si>
  <si>
    <t>Le chiffrage global ne porte ici que sur les priorité 2 et 4. En effet, ce sont ces actions qui doivent être menées en priorité pour cette action, les autres étant vouées à être réalisées dans un second temps, elles ne sont pas chiffrées au vu de l’évolution constante des coûts. Sont donc ici présentés les coûts pour les priorités 2 et 4</t>
  </si>
  <si>
    <t>Le chiffrage global ne porte ici que sur les priorité 2 et 3. En effet, ce sont ces actions qui doivent être menées en priorité pour cette opération, les autres étant vouées à être réalisées dans un second temps, elles ne sont pas chiffrées au vu de l’évolution constante des coûts. Sont donc ici présentés les coûts pour les priorités 2 et 3</t>
  </si>
  <si>
    <t>Le chiffrage global ne porte ici que sur les priorité  3. En effet, ce sont ces actions qui doivent être menées en priorité pour cette opération, les autres étant vouées à être réalisées dans un second temps, elles ne sont pas chiffrées au vu de l’évolution constante des coûts. Sont donc ici présentés les coûts pour les priorités 3</t>
  </si>
  <si>
    <t xml:space="preserve">Le chiffrage global ne porte ici que sur les priorité  4. En effet, ce sont ces actions qui doivent être menées en priorité pour cette opération, les autres étant vouées à être réalisées dans un second temps, elles ne sont pas chiffrées au vu de l’évolution constante des coûts. Sont donc ici présentés les coûts pour les priorités 4 </t>
  </si>
  <si>
    <t>Lentille d'eau menue</t>
  </si>
  <si>
    <t>Azolla fausse-fougère</t>
  </si>
  <si>
    <t>OP.2 - Limiter la propagation des EVE(potE et E)</t>
  </si>
  <si>
    <t>OP.1 - Gestion des EVE(potE et E)</t>
  </si>
  <si>
    <t>0P.3 - Améliorer les connaissances et diffusion des informations</t>
  </si>
  <si>
    <t>OP.4 - Former et sensibiliser</t>
  </si>
  <si>
    <t>OP.3 - Améliorer les connaissances et diffusion des informations</t>
  </si>
  <si>
    <t>MOV1– Veille sur les EVE(potE et E)</t>
  </si>
  <si>
    <t>Ensemble du site</t>
  </si>
  <si>
    <t>Mars à Septembre</t>
  </si>
  <si>
    <t>Toute l'année</t>
  </si>
  <si>
    <t>(1) Consiste en la prise en compte de la liste de veille dans les prospection de terrain réaliser par les gardes des étangs de Villepey afin de permettre le signalement le plus rapidement possible de toutes observations de nouvelles EVE(potE et E). Ceci permettant de mettre à jours les listes de gestion et de veille et d'actualiser les priorités associés avec les espèces nouvellement détectées sur le territoire, les espèces changeant de catégorie, etc.
(2) Prosrire l'utilisation d'EVE(potE et E) quelque soit leur catégorie dans les plantation (par ex.) au sein du périmètre des étangs de Villepey et si possible à proximité immédiate.
(3) Surveiller les EVE(potE et E) déjà installer dans les milieux fortement anthropisée à proximité immédiate du périmètre des étangs de Villepey  afin d'alerter le plus rapidement possible lors d'une prolifération ou d'un comportement envahissant.</t>
  </si>
  <si>
    <t>Renseigner des fiches alerte pour prévenir du comportement envahissant localisé en milieux naturels ou semi-naturels d’une ou plusieurs EVEpotE.
Mutualiser ces fiches avec le réseau EVEE via la plateforme web (invmed.fr).</t>
  </si>
  <si>
    <t>Modalités de mise en œuvre</t>
  </si>
  <si>
    <t>Suivi annuel des fiches alerte et des stations associés sur le terrain</t>
  </si>
  <si>
    <t> Suivre le développement de l'espèce concernée en terme d'effectif ou de surface</t>
  </si>
  <si>
    <t>Effectif et/ou surface des espèces recensées dasn les fiches alertes</t>
  </si>
  <si>
    <t>Veille</t>
  </si>
  <si>
    <t>Opération de veille</t>
  </si>
  <si>
    <t>Veille du développement des espèces :</t>
  </si>
  <si>
    <t>MOC1– Connaissance sur les EVE(potE et E)</t>
  </si>
  <si>
    <t>Mars à septembre</t>
  </si>
  <si>
    <t>(1) Consiste en la réalisation d'inventaires de terrain, la cartographie d'espèces peu connues et l'amélioration des connaissances sur certaines stations d’EVEE et EVEpotE mais également relever les EVEE présente dans tous les inventaires floristiques réaliser au sein des étangs de Villepey et renseigner : le recouvrement de l’espèce, la surface de la station et le milieu envahis.
(2) Faire remonter les données d’observation des EVE(potE et E) réalisées durant la Veille (OP2) ainsi que les actions de gestion (OP1) et participer aux retours d'expériences.</t>
  </si>
  <si>
    <t>Suivi annuel observation d'EVE(potE et E) et de la réalisation de retours d'expérience de gestion</t>
  </si>
  <si>
    <t>Consultation annuel des BDD interne et externe (SILENE) et saisie des EVE(potE et E) rencontré sur le terrain.
Utilisation du module de retour d'expérience via la plateforme web (invmed.fr).</t>
  </si>
  <si>
    <t>Connaissance</t>
  </si>
  <si>
    <t>Opération de connaissance</t>
  </si>
  <si>
    <t>Nombre d'observation par an d'EVE(potE et E) et de retour d'expérience</t>
  </si>
  <si>
    <t>MOF1– Formation et sensibilisation sur les EVE(potE et E)</t>
  </si>
  <si>
    <t>EVEE et EVEpotE présentes sur le territoire et à proximité</t>
  </si>
  <si>
    <t>Toutes les espèces</t>
  </si>
  <si>
    <t>Améliorer les connaissances sur les espèces</t>
  </si>
  <si>
    <t>Faire remonter les données et les actions de gestion</t>
  </si>
  <si>
    <t>S'informer et se former</t>
  </si>
  <si>
    <t>Communiquer et sensibiliser les différents publics</t>
  </si>
  <si>
    <t>Sensibilisation</t>
  </si>
  <si>
    <t>(1) Consiste en la réalisation de formation sur la reconnaissance des EVE(potE et E) ainsi que sur les techniques de gestion et les derniers retours d'expériences.
(2) Consiste en la réalisation d'action de communication vers le public lors de la réalisation des opérations de gestion mais également la sensibilisation au EVE(potE et E) des différents usager des étangs de Villepey mais également des propriétaires limitrophes (Camping, Services des Espaces vert de la Communauté d'Agglomération et de la Ville de Fréjus)</t>
  </si>
  <si>
    <t>Consultation des actualités de la plateforme web (invmed.fr)
Réalisation de formation à la reconnaissance des EVE(potE et E) des gardes du littoral par le CBNMED.
Elaborer un document pédagogique synthétisant le plan d’actions sur les EVEE à l'échelle des étangs de Villpepey ou les opérations de gestion réalisées et leur résultats et destinés aux élus et décideurs.
Diffuser ce document pédagogique auprès des élus et décideurs (via la structure externe) et proposer à ce type de public une formation sur les EVEE ou la participation à une opération de gestion.</t>
  </si>
  <si>
    <t>Formation des gardes du littoral
Documents pédagogiques de synthèse du plan d'action ou d'opération de gestion et diffusion de ce document</t>
  </si>
  <si>
    <t>Augmentation en compétences des gardes du littoral et Prise en compte des EVE(potE et E) dans la gestion des espaces verts privés et publiques</t>
  </si>
  <si>
    <t>Opération de formation et sensibilisation</t>
  </si>
  <si>
    <t>Actions</t>
  </si>
  <si>
    <t>Eradication des stations d'espèces de priorité 1</t>
  </si>
  <si>
    <t>Eradication des stations d'espèces de priorité 2</t>
  </si>
  <si>
    <t>Eradiction des stations d'espèces de priorité 3</t>
  </si>
  <si>
    <t>Contrôle (voir éradication) des stations d'espèces de priorité 3</t>
  </si>
  <si>
    <t>Contrôle des stations d'espèces de priorité 3</t>
  </si>
  <si>
    <t>Atténuation des stations d'espèces de priorité 3</t>
  </si>
  <si>
    <t>Eradication des stations d'espèces de priorité 4</t>
  </si>
  <si>
    <t>Contrôle (voire éradication) des stations d'espèces de priorités 4</t>
  </si>
  <si>
    <t>Contrôle des stations d'espèces de priorité 4</t>
  </si>
  <si>
    <t>Atténuation des stations d'espèces de priorité 4</t>
  </si>
  <si>
    <t>Eradication des stations d'espèces de priorité 5</t>
  </si>
  <si>
    <t>Contrôle (voire éradication) des stations d'espèces de priorité 5</t>
  </si>
  <si>
    <t>Contrôle des stations d'espèces de priorité 5</t>
  </si>
  <si>
    <t>Atténuation des stations d'espèces de priorité 5</t>
  </si>
  <si>
    <t>Contrôle des stations d'espèces de priorité 6</t>
  </si>
  <si>
    <t>Atténuation des stations d'espèces de priorité 6</t>
  </si>
  <si>
    <t>Veille sur les espèces non recensées en 2023 mais présente ultérieurement ou à proximité</t>
  </si>
  <si>
    <t>Limiter l’introduction et la propagation des EVEE dans les milieux naturels et seminaturels</t>
  </si>
  <si>
    <t>Surveiller les EVEE et EVEpotE présentes uniquement dans les milieux fortement anthropisés</t>
  </si>
  <si>
    <t>Espèce(s) concernée(s)</t>
  </si>
  <si>
    <r>
      <t>Baccharis à feuilles d'Halimium (</t>
    </r>
    <r>
      <rPr>
        <i/>
        <sz val="9"/>
        <color theme="1"/>
        <rFont val="Corbel"/>
        <family val="2"/>
      </rPr>
      <t>Baccharis halimifolia</t>
    </r>
    <r>
      <rPr>
        <sz val="9"/>
        <color theme="1"/>
        <rFont val="Corbel"/>
        <family val="2"/>
      </rPr>
      <t xml:space="preserve"> L., 1753)</t>
    </r>
  </si>
  <si>
    <r>
      <t>Chrysanthème à couronne (</t>
    </r>
    <r>
      <rPr>
        <i/>
        <sz val="9"/>
        <color theme="1"/>
        <rFont val="Corbel"/>
        <family val="2"/>
      </rPr>
      <t>Glebionis coronaria</t>
    </r>
    <r>
      <rPr>
        <sz val="9"/>
        <color theme="1"/>
        <rFont val="Corbel"/>
        <family val="2"/>
      </rPr>
      <t xml:space="preserve"> (L.) Cass. ex Spach, 1841)</t>
    </r>
  </si>
  <si>
    <r>
      <t>Acacia doré de Sydney (</t>
    </r>
    <r>
      <rPr>
        <i/>
        <sz val="9"/>
        <color theme="1"/>
        <rFont val="Corbel"/>
        <family val="2"/>
      </rPr>
      <t>Acacia longifolia</t>
    </r>
    <r>
      <rPr>
        <sz val="9"/>
        <color theme="1"/>
        <rFont val="Corbel"/>
        <family val="2"/>
      </rPr>
      <t xml:space="preserve"> (Andrews) Willd., 1806)</t>
    </r>
  </si>
  <si>
    <r>
      <t>Arbre à papillons (</t>
    </r>
    <r>
      <rPr>
        <i/>
        <sz val="9"/>
        <color theme="1"/>
        <rFont val="Corbel"/>
        <family val="2"/>
      </rPr>
      <t>Buddleja davidii</t>
    </r>
    <r>
      <rPr>
        <sz val="9"/>
        <color theme="1"/>
        <rFont val="Corbel"/>
        <family val="2"/>
      </rPr>
      <t xml:space="preserve"> Franch., 1887)</t>
    </r>
  </si>
  <si>
    <r>
      <t>Arctothèque souci (</t>
    </r>
    <r>
      <rPr>
        <i/>
        <sz val="9"/>
        <color theme="1"/>
        <rFont val="Corbel"/>
        <family val="2"/>
      </rPr>
      <t>Arctotheca calendula</t>
    </r>
    <r>
      <rPr>
        <sz val="9"/>
        <color theme="1"/>
        <rFont val="Corbel"/>
        <family val="2"/>
      </rPr>
      <t xml:space="preserve"> (L.) Levyns, 1942)</t>
    </r>
  </si>
  <si>
    <r>
      <t>Figuier d'Engelmann (</t>
    </r>
    <r>
      <rPr>
        <i/>
        <sz val="9"/>
        <color theme="1"/>
        <rFont val="Corbel"/>
        <family val="2"/>
      </rPr>
      <t>Opuntia engelmannii</t>
    </r>
    <r>
      <rPr>
        <sz val="9"/>
        <color theme="1"/>
        <rFont val="Corbel"/>
        <family val="2"/>
      </rPr>
      <t xml:space="preserve"> Salm-Dyck ex Engelm., 1850)</t>
    </r>
  </si>
  <si>
    <r>
      <t>Sporobole des Indes (</t>
    </r>
    <r>
      <rPr>
        <i/>
        <sz val="9"/>
        <color theme="1"/>
        <rFont val="Corbel"/>
        <family val="2"/>
      </rPr>
      <t>Sporobolus indicus</t>
    </r>
    <r>
      <rPr>
        <sz val="9"/>
        <color theme="1"/>
        <rFont val="Corbel"/>
        <family val="2"/>
      </rPr>
      <t xml:space="preserve"> (L.) R.Br., 1810)</t>
    </r>
  </si>
  <si>
    <r>
      <t>Freesia blanc (</t>
    </r>
    <r>
      <rPr>
        <i/>
        <sz val="9"/>
        <color theme="1"/>
        <rFont val="Corbel"/>
        <family val="2"/>
      </rPr>
      <t>Freesia alba</t>
    </r>
    <r>
      <rPr>
        <sz val="9"/>
        <color theme="1"/>
        <rFont val="Corbel"/>
        <family val="2"/>
      </rPr>
      <t xml:space="preserve"> (G.L.Mey.) Gumbl., 1896)</t>
    </r>
  </si>
  <si>
    <r>
      <t>Gazania raide (</t>
    </r>
    <r>
      <rPr>
        <i/>
        <sz val="9"/>
        <color theme="1"/>
        <rFont val="Corbel"/>
        <family val="2"/>
      </rPr>
      <t>Gazania rigens</t>
    </r>
    <r>
      <rPr>
        <sz val="9"/>
        <color theme="1"/>
        <rFont val="Corbel"/>
        <family val="2"/>
      </rPr>
      <t xml:space="preserve"> (L.) Gaertn., 1791)</t>
    </r>
  </si>
  <si>
    <r>
      <t>Luzerne en arbre (</t>
    </r>
    <r>
      <rPr>
        <i/>
        <sz val="9"/>
        <color theme="1"/>
        <rFont val="Corbel"/>
        <family val="2"/>
      </rPr>
      <t>Medicago arborea</t>
    </r>
    <r>
      <rPr>
        <sz val="9"/>
        <color theme="1"/>
        <rFont val="Corbel"/>
        <family val="2"/>
      </rPr>
      <t xml:space="preserve"> L., 1753)</t>
    </r>
  </si>
  <si>
    <r>
      <t>Fusain du Japon (</t>
    </r>
    <r>
      <rPr>
        <i/>
        <sz val="9"/>
        <color theme="1"/>
        <rFont val="Corbel"/>
        <family val="2"/>
      </rPr>
      <t>Euonymus japonicus</t>
    </r>
    <r>
      <rPr>
        <sz val="9"/>
        <color theme="1"/>
        <rFont val="Corbel"/>
        <family val="2"/>
      </rPr>
      <t xml:space="preserve"> L.f., 1780)</t>
    </r>
  </si>
  <si>
    <r>
      <t>Cognassier commun (</t>
    </r>
    <r>
      <rPr>
        <i/>
        <sz val="9"/>
        <color theme="1"/>
        <rFont val="Corbel"/>
        <family val="2"/>
      </rPr>
      <t>Cydonia oblonga</t>
    </r>
    <r>
      <rPr>
        <sz val="9"/>
        <color theme="1"/>
        <rFont val="Corbel"/>
        <family val="2"/>
      </rPr>
      <t xml:space="preserve"> Mill., 1768)</t>
    </r>
  </si>
  <si>
    <r>
      <t>Oxalide chétive (</t>
    </r>
    <r>
      <rPr>
        <i/>
        <sz val="9"/>
        <color theme="1"/>
        <rFont val="Corbel"/>
        <family val="2"/>
      </rPr>
      <t>Oxalis debilis</t>
    </r>
    <r>
      <rPr>
        <sz val="9"/>
        <color theme="1"/>
        <rFont val="Corbel"/>
        <family val="2"/>
      </rPr>
      <t xml:space="preserve"> Kunth, 1822)</t>
    </r>
  </si>
  <si>
    <r>
      <t>Onagre bisannuelle (</t>
    </r>
    <r>
      <rPr>
        <i/>
        <sz val="9"/>
        <color theme="1"/>
        <rFont val="Corbel"/>
        <family val="2"/>
      </rPr>
      <t>Oenothera biennis</t>
    </r>
    <r>
      <rPr>
        <sz val="9"/>
        <color theme="1"/>
        <rFont val="Corbel"/>
        <family val="2"/>
      </rPr>
      <t xml:space="preserve"> L., 1753)</t>
    </r>
  </si>
  <si>
    <r>
      <t>Aster écailleux (</t>
    </r>
    <r>
      <rPr>
        <i/>
        <sz val="9"/>
        <color theme="1"/>
        <rFont val="Corbel"/>
        <family val="2"/>
      </rPr>
      <t>Symphyotrichum squamatum</t>
    </r>
    <r>
      <rPr>
        <sz val="9"/>
        <color theme="1"/>
        <rFont val="Corbel"/>
        <family val="2"/>
      </rPr>
      <t xml:space="preserve"> (Spreng.) G.L.Nesom, 1995)</t>
    </r>
  </si>
  <si>
    <r>
      <t>Oxalide pied-de-chèvre (</t>
    </r>
    <r>
      <rPr>
        <i/>
        <sz val="9"/>
        <color theme="1"/>
        <rFont val="Corbel"/>
        <family val="2"/>
      </rPr>
      <t>Oxalis pes-caprae</t>
    </r>
    <r>
      <rPr>
        <sz val="9"/>
        <color theme="1"/>
        <rFont val="Corbel"/>
        <family val="2"/>
      </rPr>
      <t xml:space="preserve"> L., 1753)</t>
    </r>
  </si>
  <si>
    <r>
      <t>Ficoïde douce (</t>
    </r>
    <r>
      <rPr>
        <i/>
        <sz val="9"/>
        <color theme="1"/>
        <rFont val="Corbel"/>
        <family val="2"/>
      </rPr>
      <t>Carpobrotus edulis</t>
    </r>
    <r>
      <rPr>
        <sz val="9"/>
        <color theme="1"/>
        <rFont val="Corbel"/>
        <family val="2"/>
      </rPr>
      <t xml:space="preserve"> (L.) N.E.Br., 1926)</t>
    </r>
  </si>
  <si>
    <r>
      <t>Acacia à bois noir (</t>
    </r>
    <r>
      <rPr>
        <i/>
        <sz val="9"/>
        <color theme="1"/>
        <rFont val="Corbel"/>
        <family val="2"/>
      </rPr>
      <t>Acacia melanoxylon</t>
    </r>
    <r>
      <rPr>
        <sz val="9"/>
        <color theme="1"/>
        <rFont val="Corbel"/>
        <family val="2"/>
      </rPr>
      <t xml:space="preserve"> R.Br., 1813)</t>
    </r>
  </si>
  <si>
    <r>
      <t>Araujia (</t>
    </r>
    <r>
      <rPr>
        <i/>
        <sz val="9"/>
        <color theme="1"/>
        <rFont val="Corbel"/>
        <family val="2"/>
      </rPr>
      <t>Araujia sericifera</t>
    </r>
    <r>
      <rPr>
        <sz val="9"/>
        <color theme="1"/>
        <rFont val="Corbel"/>
        <family val="2"/>
      </rPr>
      <t xml:space="preserve"> Brot., 1818)</t>
    </r>
  </si>
  <si>
    <r>
      <t>Figuier de Barbarie (</t>
    </r>
    <r>
      <rPr>
        <i/>
        <sz val="9"/>
        <color theme="1"/>
        <rFont val="Corbel"/>
        <family val="2"/>
      </rPr>
      <t>Opuntia ficus-indica</t>
    </r>
    <r>
      <rPr>
        <sz val="9"/>
        <color theme="1"/>
        <rFont val="Corbel"/>
        <family val="2"/>
      </rPr>
      <t xml:space="preserve"> (L.) Mill., 1768)</t>
    </r>
  </si>
  <si>
    <r>
      <t>Cyprès de Lambert (</t>
    </r>
    <r>
      <rPr>
        <i/>
        <sz val="9"/>
        <color theme="1"/>
        <rFont val="Corbel"/>
        <family val="2"/>
      </rPr>
      <t>Cupressus macrocarpa</t>
    </r>
    <r>
      <rPr>
        <sz val="9"/>
        <color theme="1"/>
        <rFont val="Corbel"/>
        <family val="2"/>
      </rPr>
      <t xml:space="preserve"> Hartw., 1847)</t>
    </r>
  </si>
  <si>
    <r>
      <t>Cyprès de l'Arizona (</t>
    </r>
    <r>
      <rPr>
        <i/>
        <sz val="9"/>
        <color theme="1"/>
        <rFont val="Corbel"/>
        <family val="2"/>
      </rPr>
      <t>Cupressus arizonica</t>
    </r>
    <r>
      <rPr>
        <sz val="9"/>
        <color theme="1"/>
        <rFont val="Corbel"/>
        <family val="2"/>
      </rPr>
      <t xml:space="preserve"> Greene, 1882)</t>
    </r>
  </si>
  <si>
    <r>
      <t>Yucca superbe (</t>
    </r>
    <r>
      <rPr>
        <i/>
        <sz val="9"/>
        <color theme="1"/>
        <rFont val="Corbel"/>
        <family val="2"/>
      </rPr>
      <t>Yucca gloriosa</t>
    </r>
    <r>
      <rPr>
        <sz val="9"/>
        <color theme="1"/>
        <rFont val="Corbel"/>
        <family val="2"/>
      </rPr>
      <t xml:space="preserve"> L., 1753)</t>
    </r>
  </si>
  <si>
    <r>
      <t>Amarante fausse blette (</t>
    </r>
    <r>
      <rPr>
        <i/>
        <sz val="9"/>
        <color theme="1"/>
        <rFont val="Corbel"/>
        <family val="2"/>
      </rPr>
      <t>Amaranthus blitoides</t>
    </r>
    <r>
      <rPr>
        <sz val="9"/>
        <color theme="1"/>
        <rFont val="Corbel"/>
        <family val="2"/>
      </rPr>
      <t xml:space="preserve"> S.Watson, 1877)</t>
    </r>
  </si>
  <si>
    <r>
      <t>Datura stramoine (</t>
    </r>
    <r>
      <rPr>
        <i/>
        <sz val="9"/>
        <color theme="1"/>
        <rFont val="Corbel"/>
        <family val="2"/>
      </rPr>
      <t>Datura stramonium</t>
    </r>
    <r>
      <rPr>
        <sz val="9"/>
        <color theme="1"/>
        <rFont val="Corbel"/>
        <family val="2"/>
      </rPr>
      <t xml:space="preserve"> L., 1753)</t>
    </r>
  </si>
  <si>
    <t>Armoise des Frères Verlot (Artemisia verlotiorum Lamotte, 1877)</t>
  </si>
  <si>
    <r>
      <t>Lentille d'eau menue (</t>
    </r>
    <r>
      <rPr>
        <i/>
        <sz val="9"/>
        <color theme="1"/>
        <rFont val="Corbel"/>
        <family val="2"/>
      </rPr>
      <t>Lemna minuta</t>
    </r>
    <r>
      <rPr>
        <sz val="9"/>
        <color theme="1"/>
        <rFont val="Corbel"/>
        <family val="2"/>
      </rPr>
      <t xml:space="preserve"> Kunth, 1816)</t>
    </r>
  </si>
  <si>
    <r>
      <t>Lampourde d’Italie (</t>
    </r>
    <r>
      <rPr>
        <i/>
        <sz val="9"/>
        <color theme="1"/>
        <rFont val="Corbel"/>
        <family val="2"/>
      </rPr>
      <t>Xanthium orientale</t>
    </r>
    <r>
      <rPr>
        <sz val="9"/>
        <color theme="1"/>
        <rFont val="Corbel"/>
        <family val="2"/>
      </rPr>
      <t xml:space="preserve"> subsp. </t>
    </r>
    <r>
      <rPr>
        <i/>
        <sz val="9"/>
        <color theme="1"/>
        <rFont val="Corbel"/>
        <family val="2"/>
      </rPr>
      <t>italicum</t>
    </r>
    <r>
      <rPr>
        <sz val="9"/>
        <color theme="1"/>
        <rFont val="Corbel"/>
        <family val="2"/>
      </rPr>
      <t xml:space="preserve"> (Moretti) Greuter, 2003)</t>
    </r>
  </si>
  <si>
    <r>
      <t>Euphorbe prostrée (</t>
    </r>
    <r>
      <rPr>
        <i/>
        <sz val="9"/>
        <color theme="1"/>
        <rFont val="Corbel"/>
        <family val="2"/>
      </rPr>
      <t>Euphorbia prostrata</t>
    </r>
    <r>
      <rPr>
        <sz val="9"/>
        <color theme="1"/>
        <rFont val="Corbel"/>
        <family val="2"/>
      </rPr>
      <t xml:space="preserve"> Aiton, 1789)</t>
    </r>
  </si>
  <si>
    <r>
      <t>Azolla fausse-fougère (</t>
    </r>
    <r>
      <rPr>
        <i/>
        <sz val="9"/>
        <color theme="1"/>
        <rFont val="Corbel"/>
        <family val="2"/>
      </rPr>
      <t>Azolla filiculoides</t>
    </r>
    <r>
      <rPr>
        <sz val="9"/>
        <color theme="1"/>
        <rFont val="Corbel"/>
        <family val="2"/>
      </rPr>
      <t xml:space="preserve"> Lam., 1783)</t>
    </r>
  </si>
  <si>
    <r>
      <t>Érigéron de Sumatra (</t>
    </r>
    <r>
      <rPr>
        <i/>
        <sz val="9"/>
        <color theme="1"/>
        <rFont val="Corbel"/>
        <family val="2"/>
      </rPr>
      <t>Erigeron sumatrensis</t>
    </r>
    <r>
      <rPr>
        <sz val="9"/>
        <color theme="1"/>
        <rFont val="Corbel"/>
        <family val="2"/>
      </rPr>
      <t xml:space="preserve"> Retz., 1810)</t>
    </r>
  </si>
  <si>
    <r>
      <t>Spartine étalée (</t>
    </r>
    <r>
      <rPr>
        <i/>
        <sz val="9"/>
        <color theme="1"/>
        <rFont val="Corbel"/>
        <family val="2"/>
      </rPr>
      <t>Sporobolus pumilus</t>
    </r>
    <r>
      <rPr>
        <sz val="9"/>
        <color theme="1"/>
        <rFont val="Corbel"/>
        <family val="2"/>
      </rPr>
      <t xml:space="preserve"> (Roth) P.M.Peterson &amp; Saarela, 2014 = </t>
    </r>
    <r>
      <rPr>
        <i/>
        <sz val="9"/>
        <color theme="1"/>
        <rFont val="Corbel"/>
        <family val="2"/>
      </rPr>
      <t>Spartina patens</t>
    </r>
    <r>
      <rPr>
        <sz val="9"/>
        <color theme="1"/>
        <rFont val="Corbel"/>
        <family val="2"/>
      </rPr>
      <t xml:space="preserve"> (Aiton) Muhl., 1813)</t>
    </r>
  </si>
  <si>
    <r>
      <t>Souchet vigoureux (</t>
    </r>
    <r>
      <rPr>
        <i/>
        <sz val="9"/>
        <color theme="1"/>
        <rFont val="Corbel"/>
        <family val="2"/>
      </rPr>
      <t>Cyperus eragrostis</t>
    </r>
    <r>
      <rPr>
        <sz val="9"/>
        <color theme="1"/>
        <rFont val="Corbel"/>
        <family val="2"/>
      </rPr>
      <t xml:space="preserve"> Lam., 1791)</t>
    </r>
  </si>
  <si>
    <r>
      <t>Vigne-vierge commune (</t>
    </r>
    <r>
      <rPr>
        <i/>
        <sz val="9"/>
        <color theme="1"/>
        <rFont val="Corbel"/>
        <family val="2"/>
      </rPr>
      <t>Parthenocissus inserta</t>
    </r>
    <r>
      <rPr>
        <sz val="9"/>
        <color theme="1"/>
        <rFont val="Corbel"/>
        <family val="2"/>
      </rPr>
      <t xml:space="preserve"> (A.Kern.) Fritsch, 1922)</t>
    </r>
  </si>
  <si>
    <r>
      <t>Mimosa résineux (</t>
    </r>
    <r>
      <rPr>
        <i/>
        <sz val="9"/>
        <color theme="1"/>
        <rFont val="Corbel"/>
        <family val="2"/>
      </rPr>
      <t>Acacia retinodes</t>
    </r>
    <r>
      <rPr>
        <sz val="9"/>
        <color theme="1"/>
        <rFont val="Corbel"/>
        <family val="2"/>
      </rPr>
      <t xml:space="preserve"> Schltdl., 1847)</t>
    </r>
  </si>
  <si>
    <r>
      <t>Olivier de bohème (</t>
    </r>
    <r>
      <rPr>
        <i/>
        <sz val="9"/>
        <color theme="1"/>
        <rFont val="Corbel"/>
        <family val="2"/>
      </rPr>
      <t>Elaeagnus angustifolia</t>
    </r>
    <r>
      <rPr>
        <sz val="9"/>
        <color theme="1"/>
        <rFont val="Corbel"/>
        <family val="2"/>
      </rPr>
      <t xml:space="preserve"> L., 1753)</t>
    </r>
  </si>
  <si>
    <r>
      <t>Dattier (</t>
    </r>
    <r>
      <rPr>
        <i/>
        <sz val="9"/>
        <color theme="1"/>
        <rFont val="Corbel"/>
        <family val="2"/>
      </rPr>
      <t>Phoenix canariensis</t>
    </r>
    <r>
      <rPr>
        <sz val="9"/>
        <color theme="1"/>
        <rFont val="Corbel"/>
        <family val="2"/>
      </rPr>
      <t xml:space="preserve"> hort. ex Chabaud, 1882)</t>
    </r>
  </si>
  <si>
    <r>
      <t>Ostéosperme (</t>
    </r>
    <r>
      <rPr>
        <i/>
        <sz val="9"/>
        <color theme="1"/>
        <rFont val="Corbel"/>
        <family val="2"/>
      </rPr>
      <t>Osteospermum ecklonis</t>
    </r>
    <r>
      <rPr>
        <sz val="9"/>
        <color theme="1"/>
        <rFont val="Corbel"/>
        <family val="2"/>
      </rPr>
      <t xml:space="preserve"> (DC.) Norl., 1943)</t>
    </r>
  </si>
  <si>
    <r>
      <t>Morelle faux chénopode (</t>
    </r>
    <r>
      <rPr>
        <i/>
        <sz val="9"/>
        <color theme="1"/>
        <rFont val="Corbel"/>
        <family val="2"/>
      </rPr>
      <t>Solanum chenopodioides</t>
    </r>
    <r>
      <rPr>
        <sz val="9"/>
        <color theme="1"/>
        <rFont val="Corbel"/>
        <family val="2"/>
      </rPr>
      <t xml:space="preserve"> Lam., 1794)</t>
    </r>
  </si>
  <si>
    <r>
      <t>Érigéron du Canada (</t>
    </r>
    <r>
      <rPr>
        <i/>
        <sz val="9"/>
        <color theme="1"/>
        <rFont val="Corbel"/>
        <family val="2"/>
      </rPr>
      <t>Erigeron canadensis</t>
    </r>
    <r>
      <rPr>
        <sz val="9"/>
        <color theme="1"/>
        <rFont val="Corbel"/>
        <family val="2"/>
      </rPr>
      <t xml:space="preserve"> L., 1753)</t>
    </r>
  </si>
  <si>
    <r>
      <t>Paspale dilaté (</t>
    </r>
    <r>
      <rPr>
        <i/>
        <sz val="9"/>
        <color theme="1"/>
        <rFont val="Corbel"/>
        <family val="2"/>
      </rPr>
      <t>Paspalum dilatatum</t>
    </r>
    <r>
      <rPr>
        <sz val="9"/>
        <color theme="1"/>
        <rFont val="Corbel"/>
        <family val="2"/>
      </rPr>
      <t xml:space="preserve"> Poir., 1804)</t>
    </r>
  </si>
  <si>
    <r>
      <t>Pittosporum tobira (</t>
    </r>
    <r>
      <rPr>
        <i/>
        <sz val="9"/>
        <color theme="1"/>
        <rFont val="Corbel"/>
        <family val="2"/>
      </rPr>
      <t>Pittosporum</t>
    </r>
    <r>
      <rPr>
        <sz val="9"/>
        <color theme="1"/>
        <rFont val="Corbel"/>
        <family val="2"/>
      </rPr>
      <t xml:space="preserve"> tobira (Thunb.) W.T.Aiton, 1811)</t>
    </r>
    <r>
      <rPr>
        <i/>
        <sz val="9"/>
        <color theme="1"/>
        <rFont val="Corbel"/>
        <family val="2"/>
      </rPr>
      <t xml:space="preserve"> en contexte de zones à risques</t>
    </r>
  </si>
  <si>
    <r>
      <t>Robinier faux acacia (</t>
    </r>
    <r>
      <rPr>
        <i/>
        <sz val="9"/>
        <color theme="1"/>
        <rFont val="Corbel"/>
        <family val="2"/>
      </rPr>
      <t>Robinia pseudoacacia</t>
    </r>
    <r>
      <rPr>
        <sz val="9"/>
        <color theme="1"/>
        <rFont val="Corbel"/>
        <family val="2"/>
      </rPr>
      <t xml:space="preserve"> L., 1753)</t>
    </r>
    <r>
      <rPr>
        <i/>
        <sz val="9"/>
        <color theme="1"/>
        <rFont val="Corbel"/>
        <family val="2"/>
      </rPr>
      <t xml:space="preserve"> en contexte de zones à risques</t>
    </r>
  </si>
  <si>
    <r>
      <t>Herbe de la Pampa (</t>
    </r>
    <r>
      <rPr>
        <i/>
        <sz val="9"/>
        <color theme="1"/>
        <rFont val="Corbel"/>
        <family val="2"/>
      </rPr>
      <t>Cortaderia selloana</t>
    </r>
    <r>
      <rPr>
        <sz val="9"/>
        <color theme="1"/>
        <rFont val="Corbel"/>
        <family val="2"/>
      </rPr>
      <t xml:space="preserve"> (Schult. &amp; Schult.f.) Asch. &amp; Graebn., 1900) </t>
    </r>
    <r>
      <rPr>
        <i/>
        <sz val="9"/>
        <color theme="1"/>
        <rFont val="Corbel"/>
        <family val="2"/>
      </rPr>
      <t>en contexte de zones à risques</t>
    </r>
  </si>
  <si>
    <r>
      <t>Amarante blanche (</t>
    </r>
    <r>
      <rPr>
        <i/>
        <sz val="9"/>
        <color theme="1"/>
        <rFont val="Corbel"/>
        <family val="2"/>
      </rPr>
      <t>Amaranthus albus</t>
    </r>
    <r>
      <rPr>
        <sz val="9"/>
        <color theme="1"/>
        <rFont val="Corbel"/>
        <family val="2"/>
      </rPr>
      <t xml:space="preserve"> L., 1759)</t>
    </r>
  </si>
  <si>
    <r>
      <t>Érigéron de Buenos Aires (</t>
    </r>
    <r>
      <rPr>
        <i/>
        <sz val="9"/>
        <color theme="1"/>
        <rFont val="Corbel"/>
        <family val="2"/>
      </rPr>
      <t>Erigeron bonariensis</t>
    </r>
    <r>
      <rPr>
        <sz val="9"/>
        <color theme="1"/>
        <rFont val="Corbel"/>
        <family val="2"/>
      </rPr>
      <t xml:space="preserve"> L., 1753)</t>
    </r>
  </si>
  <si>
    <r>
      <t>Troène luisant (</t>
    </r>
    <r>
      <rPr>
        <i/>
        <sz val="9"/>
        <color theme="1"/>
        <rFont val="Corbel"/>
        <family val="2"/>
      </rPr>
      <t>Ligustrum lucidum</t>
    </r>
    <r>
      <rPr>
        <sz val="9"/>
        <color theme="1"/>
        <rFont val="Corbel"/>
        <family val="2"/>
      </rPr>
      <t xml:space="preserve"> W.T.Aiton, 1810)</t>
    </r>
  </si>
  <si>
    <r>
      <t>Chèvrefeuille du Japon (</t>
    </r>
    <r>
      <rPr>
        <i/>
        <sz val="9"/>
        <color theme="1"/>
        <rFont val="Corbel"/>
        <family val="2"/>
      </rPr>
      <t>Lonicera japonica</t>
    </r>
    <r>
      <rPr>
        <sz val="9"/>
        <color theme="1"/>
        <rFont val="Corbel"/>
        <family val="2"/>
      </rPr>
      <t xml:space="preserve"> Thunb., 1784) </t>
    </r>
    <r>
      <rPr>
        <i/>
        <sz val="9"/>
        <color theme="1"/>
        <rFont val="Corbel"/>
        <family val="2"/>
      </rPr>
      <t>en contexte de zones à risques</t>
    </r>
  </si>
  <si>
    <r>
      <t>Mimosa argenté (</t>
    </r>
    <r>
      <rPr>
        <i/>
        <sz val="9"/>
        <color theme="1"/>
        <rFont val="Corbel"/>
        <family val="2"/>
      </rPr>
      <t>Acacia dealbata</t>
    </r>
    <r>
      <rPr>
        <sz val="9"/>
        <color theme="1"/>
        <rFont val="Corbel"/>
        <family val="2"/>
      </rPr>
      <t xml:space="preserve"> Link, 1822)</t>
    </r>
    <r>
      <rPr>
        <i/>
        <sz val="9"/>
        <color theme="1"/>
        <rFont val="Corbel"/>
        <family val="2"/>
      </rPr>
      <t xml:space="preserve"> en contexte de zones à risques</t>
    </r>
  </si>
  <si>
    <r>
      <t>Eucalyptus à fruits globuleux (</t>
    </r>
    <r>
      <rPr>
        <i/>
        <sz val="9"/>
        <color theme="1"/>
        <rFont val="Corbel"/>
        <family val="2"/>
      </rPr>
      <t>Eucalyptus globulus</t>
    </r>
    <r>
      <rPr>
        <sz val="9"/>
        <color theme="1"/>
        <rFont val="Corbel"/>
        <family val="2"/>
      </rPr>
      <t xml:space="preserve"> Labill., 1800)</t>
    </r>
  </si>
  <si>
    <r>
      <t>Pyracantha écarlate (</t>
    </r>
    <r>
      <rPr>
        <i/>
        <sz val="9"/>
        <color theme="1"/>
        <rFont val="Corbel"/>
        <family val="2"/>
      </rPr>
      <t>Pyracantha coccinea</t>
    </r>
    <r>
      <rPr>
        <sz val="9"/>
        <color theme="1"/>
        <rFont val="Corbel"/>
        <family val="2"/>
      </rPr>
      <t xml:space="preserve"> M.Roem., 1847) </t>
    </r>
    <r>
      <rPr>
        <i/>
        <sz val="9"/>
        <color theme="1"/>
        <rFont val="Corbel"/>
        <family val="2"/>
      </rPr>
      <t>en contexte de zones à risques</t>
    </r>
  </si>
  <si>
    <t>Liste de veille</t>
  </si>
  <si>
    <t>Objectifs de gestion</t>
  </si>
  <si>
    <t>Priorité - Stratégie de gestion</t>
  </si>
  <si>
    <t>Non intervention ;Suivi annuel de la reprise.</t>
  </si>
  <si>
    <t>Cerclage avec taille des individus</t>
  </si>
  <si>
    <t>Code</t>
  </si>
  <si>
    <t>MOR1</t>
  </si>
  <si>
    <t>MOR2</t>
  </si>
  <si>
    <t>MOR3</t>
  </si>
  <si>
    <t>MOR4</t>
  </si>
  <si>
    <t>MOR5</t>
  </si>
  <si>
    <t>MOR6</t>
  </si>
  <si>
    <t>MOV1</t>
  </si>
  <si>
    <t>MOC1</t>
  </si>
  <si>
    <t>MOF1</t>
  </si>
  <si>
    <t>Arrachage manuel</t>
  </si>
  <si>
    <t>Arrachage mécanique</t>
  </si>
  <si>
    <t>Coupe et techniques complémentaires</t>
  </si>
  <si>
    <t>Fauche/Coupe avec récolte</t>
  </si>
  <si>
    <t>Pose d'un barrage flottant et moissonnage</t>
  </si>
  <si>
    <t>Intitulé de l'action</t>
  </si>
  <si>
    <t>Veille sur les EVE(potE et E)</t>
  </si>
  <si>
    <t>Connaissance sur les EVE(potE et E)</t>
  </si>
  <si>
    <t>Formation et sensibilisation sur les EVE(potE et E)</t>
  </si>
  <si>
    <t>Année 1</t>
  </si>
  <si>
    <t>Année 2</t>
  </si>
  <si>
    <t>Année 3</t>
  </si>
  <si>
    <t>Année 4</t>
  </si>
  <si>
    <t>Année 5</t>
  </si>
  <si>
    <t>Année 6</t>
  </si>
  <si>
    <t>Temps (jours)</t>
  </si>
  <si>
    <t>Coût (€ HT)</t>
  </si>
  <si>
    <t>Total action</t>
  </si>
  <si>
    <t>Janvier</t>
  </si>
  <si>
    <t>Février</t>
  </si>
  <si>
    <t>Mars</t>
  </si>
  <si>
    <t>Avril</t>
  </si>
  <si>
    <t>Mai</t>
  </si>
  <si>
    <t>Juin</t>
  </si>
  <si>
    <t>Juillet</t>
  </si>
  <si>
    <t>Août</t>
  </si>
  <si>
    <t>Septembre</t>
  </si>
  <si>
    <t>Octobre</t>
  </si>
  <si>
    <t>Novembre</t>
  </si>
  <si>
    <t>Décembre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</si>
</sst>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31" x14ac:knownFonts="1">
    <font>
      <sz val="11"/>
      <color theme="1"/>
      <name val="Calibri"/>
      <family val="2"/>
      <scheme val="minor"/>
    </font>
    <font>
      <sz val="11"/>
      <color theme="1"/>
      <name val="Calibri"/>
      <family val="2"/>
      <scheme val="minor"/>
    </font>
    <font>
      <sz val="11"/>
      <color theme="1"/>
      <name val="Corbel"/>
      <family val="2"/>
    </font>
    <font>
      <b/>
      <sz val="8"/>
      <color theme="0"/>
      <name val="Corbel"/>
      <family val="2"/>
    </font>
    <font>
      <sz val="8"/>
      <color theme="1" tint="0.34998626667073579"/>
      <name val="Corbel"/>
      <family val="2"/>
    </font>
    <font>
      <b/>
      <sz val="9"/>
      <color theme="0"/>
      <name val="Corbel"/>
      <family val="2"/>
    </font>
    <font>
      <sz val="9"/>
      <color theme="0"/>
      <name val="Corbel"/>
      <family val="2"/>
    </font>
    <font>
      <i/>
      <sz val="8"/>
      <color theme="1" tint="0.34998626667073579"/>
      <name val="Corbel"/>
      <family val="2"/>
    </font>
    <font>
      <b/>
      <sz val="12"/>
      <color theme="1" tint="0.249977111117893"/>
      <name val="Corbel"/>
      <family val="2"/>
    </font>
    <font>
      <b/>
      <sz val="10"/>
      <color theme="1" tint="0.249977111117893"/>
      <name val="Corbel"/>
      <family val="2"/>
    </font>
    <font>
      <sz val="10"/>
      <color theme="1" tint="0.249977111117893"/>
      <name val="Corbel"/>
      <family val="2"/>
    </font>
    <font>
      <b/>
      <i/>
      <sz val="9"/>
      <color theme="1" tint="0.249977111117893"/>
      <name val="Corbel"/>
      <family val="2"/>
    </font>
    <font>
      <b/>
      <sz val="8"/>
      <color theme="1" tint="0.249977111117893"/>
      <name val="Corbel"/>
      <family val="2"/>
    </font>
    <font>
      <sz val="8"/>
      <color theme="1" tint="0.249977111117893"/>
      <name val="Corbel"/>
      <family val="2"/>
    </font>
    <font>
      <i/>
      <sz val="8"/>
      <color theme="1" tint="0.249977111117893"/>
      <name val="Corbel"/>
      <family val="2"/>
    </font>
    <font>
      <b/>
      <i/>
      <u/>
      <sz val="10"/>
      <color theme="1" tint="0.249977111117893"/>
      <name val="Corbel"/>
      <family val="2"/>
    </font>
    <font>
      <sz val="9"/>
      <color theme="1" tint="0.249977111117893"/>
      <name val="Corbel"/>
      <family val="2"/>
    </font>
    <font>
      <b/>
      <i/>
      <sz val="10"/>
      <color theme="1" tint="0.249977111117893"/>
      <name val="Corbel"/>
      <family val="2"/>
    </font>
    <font>
      <i/>
      <sz val="9"/>
      <color theme="1" tint="0.249977111117893"/>
      <name val="Corbel"/>
      <family val="2"/>
    </font>
    <font>
      <u/>
      <sz val="9"/>
      <color theme="1" tint="0.249977111117893"/>
      <name val="Corbel"/>
      <family val="2"/>
    </font>
    <font>
      <b/>
      <sz val="9"/>
      <color theme="1" tint="0.249977111117893"/>
      <name val="Corbel"/>
      <family val="2"/>
    </font>
    <font>
      <i/>
      <u/>
      <sz val="9"/>
      <color theme="1" tint="0.249977111117893"/>
      <name val="Corbel"/>
      <family val="2"/>
    </font>
    <font>
      <sz val="11"/>
      <color theme="1" tint="0.249977111117893"/>
      <name val="Corbel"/>
      <family val="2"/>
    </font>
    <font>
      <b/>
      <u/>
      <sz val="8"/>
      <color theme="1" tint="0.249977111117893"/>
      <name val="Corbel"/>
      <family val="2"/>
    </font>
    <font>
      <u/>
      <sz val="8"/>
      <color theme="1" tint="0.249977111117893"/>
      <name val="Corbel"/>
      <family val="2"/>
    </font>
    <font>
      <b/>
      <u/>
      <sz val="9"/>
      <color theme="1" tint="0.249977111117893"/>
      <name val="Corbel"/>
      <family val="2"/>
    </font>
    <font>
      <b/>
      <sz val="9"/>
      <color rgb="FFFFFFFF"/>
      <name val="Corbel"/>
      <family val="2"/>
    </font>
    <font>
      <sz val="9"/>
      <color theme="1"/>
      <name val="Corbel"/>
      <family val="2"/>
    </font>
    <font>
      <i/>
      <sz val="9"/>
      <color theme="1"/>
      <name val="Corbel"/>
      <family val="2"/>
    </font>
    <font>
      <sz val="9"/>
      <color rgb="FF000000"/>
      <name val="Corbel"/>
      <family val="2"/>
    </font>
    <font>
      <sz val="8"/>
      <name val="Calibri"/>
      <family val="2"/>
      <scheme val="minor"/>
    </font>
  </fonts>
  <fills count="16">
    <fill>
      <patternFill patternType="none"/>
    </fill>
    <fill>
      <patternFill patternType="gray125"/>
    </fill>
    <fill>
      <patternFill patternType="solid">
        <fgColor rgb="FFFFD966"/>
        <bgColor indexed="64"/>
      </patternFill>
    </fill>
    <fill>
      <patternFill patternType="solid">
        <fgColor rgb="FFD9D9D9"/>
        <bgColor indexed="64"/>
      </patternFill>
    </fill>
    <fill>
      <patternFill patternType="solid">
        <fgColor rgb="FFCFD5EA"/>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00B05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rgb="FF8B98AE"/>
        <bgColor indexed="64"/>
      </patternFill>
    </fill>
  </fills>
  <borders count="5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bottom/>
      <diagonal/>
    </border>
    <border>
      <left/>
      <right style="hair">
        <color indexed="64"/>
      </right>
      <top/>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hair">
        <color indexed="64"/>
      </top>
      <bottom style="medium">
        <color indexed="64"/>
      </bottom>
      <diagonal/>
    </border>
    <border>
      <left/>
      <right style="hair">
        <color indexed="64"/>
      </right>
      <top/>
      <bottom style="hair">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indexed="64"/>
      </top>
      <bottom style="thin">
        <color indexed="64"/>
      </bottom>
      <diagonal/>
    </border>
    <border>
      <left style="thin">
        <color auto="1"/>
      </left>
      <right/>
      <top/>
      <bottom style="thin">
        <color auto="1"/>
      </bottom>
      <diagonal/>
    </border>
  </borders>
  <cellStyleXfs count="2">
    <xf numFmtId="0" fontId="0" fillId="0" borderId="0"/>
    <xf numFmtId="44" fontId="1" fillId="0" borderId="0" applyFont="0" applyFill="0" applyBorder="0" applyAlignment="0" applyProtection="0"/>
  </cellStyleXfs>
  <cellXfs count="284">
    <xf numFmtId="0" fontId="0" fillId="0" borderId="0" xfId="0"/>
    <xf numFmtId="0" fontId="2" fillId="0" borderId="0" xfId="0" applyFont="1"/>
    <xf numFmtId="0" fontId="3" fillId="5" borderId="13" xfId="0" applyFont="1" applyFill="1" applyBorder="1" applyAlignment="1">
      <alignment horizontal="center" vertical="center" wrapText="1"/>
    </xf>
    <xf numFmtId="1" fontId="3" fillId="8" borderId="16" xfId="0" applyNumberFormat="1" applyFont="1" applyFill="1" applyBorder="1" applyAlignment="1">
      <alignment horizontal="center" vertical="center" wrapText="1"/>
    </xf>
    <xf numFmtId="0" fontId="4" fillId="0" borderId="0" xfId="0" applyFont="1" applyAlignment="1">
      <alignment vertical="center"/>
    </xf>
    <xf numFmtId="0" fontId="5" fillId="5" borderId="16" xfId="0" applyFont="1" applyFill="1" applyBorder="1" applyAlignment="1">
      <alignment vertical="center"/>
    </xf>
    <xf numFmtId="0" fontId="5" fillId="5" borderId="17" xfId="0" applyFont="1" applyFill="1" applyBorder="1" applyAlignment="1">
      <alignment vertical="center" wrapText="1"/>
    </xf>
    <xf numFmtId="164" fontId="6" fillId="5" borderId="17" xfId="0" applyNumberFormat="1" applyFont="1" applyFill="1" applyBorder="1" applyAlignment="1">
      <alignment horizontal="center" vertical="center" wrapText="1"/>
    </xf>
    <xf numFmtId="0" fontId="6" fillId="5" borderId="17" xfId="0" applyFont="1" applyFill="1" applyBorder="1" applyAlignment="1">
      <alignment horizontal="center" vertical="center" wrapText="1"/>
    </xf>
    <xf numFmtId="44" fontId="6" fillId="5" borderId="17" xfId="1" applyFont="1" applyFill="1" applyBorder="1" applyAlignment="1">
      <alignment horizontal="center" vertical="center" wrapText="1"/>
    </xf>
    <xf numFmtId="44" fontId="6" fillId="5" borderId="17" xfId="1" applyFont="1" applyFill="1" applyBorder="1" applyAlignment="1">
      <alignment vertical="center" wrapText="1"/>
    </xf>
    <xf numFmtId="44" fontId="6" fillId="5" borderId="18" xfId="1" applyFont="1" applyFill="1" applyBorder="1" applyAlignment="1">
      <alignment vertical="center" wrapText="1"/>
    </xf>
    <xf numFmtId="0" fontId="5" fillId="8" borderId="16" xfId="0" applyFont="1" applyFill="1" applyBorder="1" applyAlignment="1">
      <alignment vertical="center"/>
    </xf>
    <xf numFmtId="0" fontId="5" fillId="8" borderId="17" xfId="0" applyFont="1" applyFill="1" applyBorder="1" applyAlignment="1">
      <alignment vertical="center" wrapText="1"/>
    </xf>
    <xf numFmtId="164" fontId="6" fillId="8" borderId="17" xfId="0" applyNumberFormat="1" applyFont="1" applyFill="1" applyBorder="1" applyAlignment="1">
      <alignment horizontal="center" vertical="center" wrapText="1"/>
    </xf>
    <xf numFmtId="0" fontId="6" fillId="8" borderId="17" xfId="0" applyFont="1" applyFill="1" applyBorder="1" applyAlignment="1">
      <alignment horizontal="center" vertical="center" wrapText="1"/>
    </xf>
    <xf numFmtId="44" fontId="6" fillId="8" borderId="17" xfId="1" applyFont="1" applyFill="1" applyBorder="1" applyAlignment="1">
      <alignment horizontal="center" vertical="center" wrapText="1"/>
    </xf>
    <xf numFmtId="44" fontId="6" fillId="8" borderId="17" xfId="1" applyFont="1" applyFill="1" applyBorder="1" applyAlignment="1">
      <alignment vertical="center" wrapText="1"/>
    </xf>
    <xf numFmtId="44" fontId="6" fillId="8" borderId="18" xfId="1" applyFont="1" applyFill="1" applyBorder="1" applyAlignment="1">
      <alignment vertical="center" wrapText="1"/>
    </xf>
    <xf numFmtId="0" fontId="5" fillId="8" borderId="19" xfId="0" applyFont="1" applyFill="1" applyBorder="1" applyAlignment="1">
      <alignment vertical="center"/>
    </xf>
    <xf numFmtId="0" fontId="5" fillId="8" borderId="20" xfId="0" applyFont="1" applyFill="1" applyBorder="1" applyAlignment="1">
      <alignment vertical="center" wrapText="1"/>
    </xf>
    <xf numFmtId="164" fontId="6" fillId="8" borderId="20" xfId="0" applyNumberFormat="1" applyFont="1" applyFill="1" applyBorder="1" applyAlignment="1">
      <alignment horizontal="center" vertical="center" wrapText="1"/>
    </xf>
    <xf numFmtId="0" fontId="6" fillId="8" borderId="20" xfId="0" applyFont="1" applyFill="1" applyBorder="1" applyAlignment="1">
      <alignment horizontal="center" vertical="center" wrapText="1"/>
    </xf>
    <xf numFmtId="44" fontId="6" fillId="8" borderId="20" xfId="1" applyFont="1" applyFill="1" applyBorder="1" applyAlignment="1">
      <alignment horizontal="center" vertical="center" wrapText="1"/>
    </xf>
    <xf numFmtId="44" fontId="6" fillId="8" borderId="20" xfId="1" applyFont="1" applyFill="1" applyBorder="1" applyAlignment="1">
      <alignment vertical="center" wrapText="1"/>
    </xf>
    <xf numFmtId="44" fontId="6" fillId="8" borderId="21" xfId="1" applyFont="1" applyFill="1" applyBorder="1" applyAlignment="1">
      <alignment vertical="center" wrapText="1"/>
    </xf>
    <xf numFmtId="0" fontId="11" fillId="3" borderId="12" xfId="0" applyFont="1" applyFill="1" applyBorder="1" applyAlignment="1">
      <alignment horizontal="center" vertical="center" wrapText="1"/>
    </xf>
    <xf numFmtId="0" fontId="14" fillId="0" borderId="14" xfId="0" applyFont="1" applyBorder="1" applyAlignment="1">
      <alignment vertical="center" wrapText="1"/>
    </xf>
    <xf numFmtId="0" fontId="13" fillId="0" borderId="14" xfId="0" applyFont="1" applyBorder="1" applyAlignment="1">
      <alignment vertical="center" wrapText="1"/>
    </xf>
    <xf numFmtId="1" fontId="13" fillId="0" borderId="14" xfId="0" applyNumberFormat="1" applyFont="1" applyBorder="1" applyAlignment="1">
      <alignment vertical="center" wrapText="1"/>
    </xf>
    <xf numFmtId="0" fontId="13" fillId="0" borderId="15" xfId="0" applyFont="1" applyBorder="1" applyAlignment="1">
      <alignment vertical="center" wrapText="1"/>
    </xf>
    <xf numFmtId="0" fontId="14" fillId="0" borderId="17" xfId="0" applyFont="1" applyBorder="1" applyAlignment="1">
      <alignment vertical="center" wrapText="1"/>
    </xf>
    <xf numFmtId="0" fontId="13" fillId="0" borderId="17" xfId="0" applyFont="1" applyBorder="1" applyAlignment="1">
      <alignment vertical="center" wrapText="1"/>
    </xf>
    <xf numFmtId="1" fontId="13" fillId="0" borderId="17" xfId="0" applyNumberFormat="1" applyFont="1" applyBorder="1" applyAlignment="1">
      <alignment vertical="center" wrapText="1"/>
    </xf>
    <xf numFmtId="0" fontId="13" fillId="0" borderId="18" xfId="0" applyFont="1" applyBorder="1" applyAlignment="1">
      <alignment vertical="center" wrapText="1"/>
    </xf>
    <xf numFmtId="1" fontId="12" fillId="9" borderId="16" xfId="0" applyNumberFormat="1" applyFont="1" applyFill="1" applyBorder="1" applyAlignment="1">
      <alignment horizontal="center" vertical="center" wrapText="1"/>
    </xf>
    <xf numFmtId="1" fontId="12" fillId="7" borderId="16" xfId="0" applyNumberFormat="1" applyFont="1" applyFill="1" applyBorder="1" applyAlignment="1">
      <alignment horizontal="center" vertical="center" wrapText="1"/>
    </xf>
    <xf numFmtId="1" fontId="13" fillId="7" borderId="16" xfId="0" applyNumberFormat="1" applyFont="1" applyFill="1" applyBorder="1" applyAlignment="1">
      <alignment horizontal="center" vertical="center" wrapText="1"/>
    </xf>
    <xf numFmtId="1" fontId="12" fillId="6" borderId="16" xfId="0" applyNumberFormat="1" applyFont="1" applyFill="1" applyBorder="1" applyAlignment="1">
      <alignment horizontal="center" vertical="center" wrapText="1"/>
    </xf>
    <xf numFmtId="1" fontId="12" fillId="0" borderId="19" xfId="0" applyNumberFormat="1" applyFont="1" applyBorder="1" applyAlignment="1">
      <alignment horizontal="center" vertical="center" wrapText="1"/>
    </xf>
    <xf numFmtId="0" fontId="14" fillId="0" borderId="20" xfId="0" applyFont="1" applyBorder="1" applyAlignment="1">
      <alignment vertical="center" wrapText="1"/>
    </xf>
    <xf numFmtId="0" fontId="13" fillId="0" borderId="20" xfId="0" applyFont="1" applyBorder="1" applyAlignment="1">
      <alignment vertical="center" wrapText="1"/>
    </xf>
    <xf numFmtId="1" fontId="13" fillId="0" borderId="20" xfId="0" applyNumberFormat="1" applyFont="1" applyBorder="1" applyAlignment="1">
      <alignment vertical="center" wrapText="1"/>
    </xf>
    <xf numFmtId="0" fontId="13" fillId="0" borderId="28" xfId="0" applyFont="1" applyBorder="1" applyAlignment="1">
      <alignment vertical="center" wrapText="1"/>
    </xf>
    <xf numFmtId="0" fontId="20" fillId="0" borderId="8" xfId="0" applyFont="1" applyBorder="1" applyAlignment="1">
      <alignment vertical="center" wrapText="1"/>
    </xf>
    <xf numFmtId="0" fontId="20" fillId="2" borderId="30" xfId="0" applyFont="1" applyFill="1" applyBorder="1" applyAlignment="1">
      <alignment horizontal="center" vertical="center" wrapText="1"/>
    </xf>
    <xf numFmtId="0" fontId="20" fillId="2" borderId="30" xfId="0" applyFont="1" applyFill="1" applyBorder="1" applyAlignment="1">
      <alignment vertical="center" wrapText="1"/>
    </xf>
    <xf numFmtId="0" fontId="20" fillId="2" borderId="27" xfId="0" applyFont="1" applyFill="1" applyBorder="1" applyAlignment="1">
      <alignment vertical="center" wrapText="1"/>
    </xf>
    <xf numFmtId="0" fontId="20" fillId="9" borderId="16" xfId="0" applyFont="1" applyFill="1" applyBorder="1" applyAlignment="1">
      <alignment vertical="center"/>
    </xf>
    <xf numFmtId="0" fontId="20" fillId="9" borderId="17" xfId="0" applyFont="1" applyFill="1" applyBorder="1" applyAlignment="1">
      <alignment vertical="center" wrapText="1"/>
    </xf>
    <xf numFmtId="164" fontId="16" fillId="9" borderId="17" xfId="0" applyNumberFormat="1" applyFont="1" applyFill="1" applyBorder="1" applyAlignment="1">
      <alignment horizontal="center" vertical="center" wrapText="1"/>
    </xf>
    <xf numFmtId="0" fontId="16" fillId="9" borderId="17" xfId="0" applyFont="1" applyFill="1" applyBorder="1" applyAlignment="1">
      <alignment horizontal="center" vertical="center" wrapText="1"/>
    </xf>
    <xf numFmtId="44" fontId="16" fillId="9" borderId="17" xfId="1" applyFont="1" applyFill="1" applyBorder="1" applyAlignment="1">
      <alignment horizontal="center" vertical="center" wrapText="1"/>
    </xf>
    <xf numFmtId="44" fontId="16" fillId="9" borderId="17" xfId="1" applyFont="1" applyFill="1" applyBorder="1" applyAlignment="1">
      <alignment vertical="center" wrapText="1"/>
    </xf>
    <xf numFmtId="44" fontId="16" fillId="9" borderId="18" xfId="1" applyFont="1" applyFill="1" applyBorder="1" applyAlignment="1">
      <alignment vertical="center" wrapText="1"/>
    </xf>
    <xf numFmtId="0" fontId="20" fillId="9" borderId="19" xfId="0" applyFont="1" applyFill="1" applyBorder="1" applyAlignment="1">
      <alignment vertical="center"/>
    </xf>
    <xf numFmtId="0" fontId="20" fillId="9" borderId="20" xfId="0" applyFont="1" applyFill="1" applyBorder="1" applyAlignment="1">
      <alignment vertical="center" wrapText="1"/>
    </xf>
    <xf numFmtId="164" fontId="16" fillId="9" borderId="20" xfId="0" applyNumberFormat="1" applyFont="1" applyFill="1" applyBorder="1" applyAlignment="1">
      <alignment horizontal="center" vertical="center" wrapText="1"/>
    </xf>
    <xf numFmtId="0" fontId="16" fillId="9" borderId="20" xfId="0" applyFont="1" applyFill="1" applyBorder="1" applyAlignment="1">
      <alignment horizontal="center" vertical="center" wrapText="1"/>
    </xf>
    <xf numFmtId="44" fontId="16" fillId="9" borderId="20" xfId="1" applyFont="1" applyFill="1" applyBorder="1" applyAlignment="1">
      <alignment horizontal="center" vertical="center" wrapText="1"/>
    </xf>
    <xf numFmtId="44" fontId="16" fillId="9" borderId="20" xfId="1" applyFont="1" applyFill="1" applyBorder="1" applyAlignment="1">
      <alignment vertical="center" wrapText="1"/>
    </xf>
    <xf numFmtId="44" fontId="16" fillId="9" borderId="21" xfId="1" applyFont="1" applyFill="1" applyBorder="1" applyAlignment="1">
      <alignment vertical="center" wrapText="1"/>
    </xf>
    <xf numFmtId="0" fontId="13" fillId="0" borderId="0" xfId="0" applyFont="1" applyAlignment="1">
      <alignment horizontal="left" vertical="center"/>
    </xf>
    <xf numFmtId="0" fontId="22" fillId="0" borderId="0" xfId="0" applyFont="1"/>
    <xf numFmtId="0" fontId="14" fillId="11" borderId="17" xfId="0" applyFont="1" applyFill="1" applyBorder="1" applyAlignment="1">
      <alignment vertical="center" wrapText="1"/>
    </xf>
    <xf numFmtId="0" fontId="13" fillId="11" borderId="17" xfId="0" applyFont="1" applyFill="1" applyBorder="1" applyAlignment="1">
      <alignment vertical="center" wrapText="1"/>
    </xf>
    <xf numFmtId="1" fontId="13" fillId="11" borderId="17" xfId="0" applyNumberFormat="1" applyFont="1" applyFill="1" applyBorder="1" applyAlignment="1">
      <alignment vertical="center" wrapText="1"/>
    </xf>
    <xf numFmtId="0" fontId="13" fillId="11" borderId="18" xfId="0" applyFont="1" applyFill="1" applyBorder="1" applyAlignment="1">
      <alignment vertical="center" wrapText="1"/>
    </xf>
    <xf numFmtId="0" fontId="13" fillId="11" borderId="27" xfId="0" applyFont="1" applyFill="1" applyBorder="1" applyAlignment="1">
      <alignment vertical="center" wrapText="1"/>
    </xf>
    <xf numFmtId="0" fontId="14" fillId="12" borderId="20" xfId="0" applyFont="1" applyFill="1" applyBorder="1" applyAlignment="1">
      <alignment vertical="center" wrapText="1"/>
    </xf>
    <xf numFmtId="0" fontId="13" fillId="12" borderId="17" xfId="0" applyFont="1" applyFill="1" applyBorder="1" applyAlignment="1">
      <alignment vertical="center" wrapText="1"/>
    </xf>
    <xf numFmtId="1" fontId="13" fillId="12" borderId="20" xfId="0" applyNumberFormat="1" applyFont="1" applyFill="1" applyBorder="1" applyAlignment="1">
      <alignment vertical="center" wrapText="1"/>
    </xf>
    <xf numFmtId="0" fontId="13" fillId="12" borderId="28" xfId="0" applyFont="1" applyFill="1" applyBorder="1" applyAlignment="1">
      <alignment vertical="center" wrapText="1"/>
    </xf>
    <xf numFmtId="0" fontId="20" fillId="7" borderId="16" xfId="0" applyFont="1" applyFill="1" applyBorder="1" applyAlignment="1">
      <alignment vertical="center"/>
    </xf>
    <xf numFmtId="0" fontId="20" fillId="7" borderId="19" xfId="0" applyFont="1" applyFill="1" applyBorder="1" applyAlignment="1">
      <alignment vertical="center"/>
    </xf>
    <xf numFmtId="0" fontId="20" fillId="7" borderId="20" xfId="0" applyFont="1" applyFill="1" applyBorder="1" applyAlignment="1">
      <alignment vertical="center" wrapText="1"/>
    </xf>
    <xf numFmtId="164" fontId="16" fillId="7" borderId="20" xfId="0" applyNumberFormat="1" applyFont="1" applyFill="1" applyBorder="1" applyAlignment="1">
      <alignment horizontal="center" vertical="center" wrapText="1"/>
    </xf>
    <xf numFmtId="44" fontId="16" fillId="7" borderId="20" xfId="1" applyFont="1" applyFill="1" applyBorder="1" applyAlignment="1">
      <alignment horizontal="center" vertical="center" wrapText="1"/>
    </xf>
    <xf numFmtId="44" fontId="16" fillId="7" borderId="20" xfId="1" applyFont="1" applyFill="1" applyBorder="1" applyAlignment="1">
      <alignment vertical="center" wrapText="1"/>
    </xf>
    <xf numFmtId="44" fontId="16" fillId="7" borderId="21" xfId="1" applyFont="1" applyFill="1" applyBorder="1" applyAlignment="1">
      <alignment vertical="center" wrapText="1"/>
    </xf>
    <xf numFmtId="0" fontId="20" fillId="7" borderId="17" xfId="0" applyFont="1" applyFill="1" applyBorder="1" applyAlignment="1">
      <alignment vertical="center" wrapText="1"/>
    </xf>
    <xf numFmtId="164" fontId="16" fillId="7" borderId="17" xfId="0" applyNumberFormat="1" applyFont="1" applyFill="1" applyBorder="1" applyAlignment="1">
      <alignment horizontal="center" vertical="center" wrapText="1"/>
    </xf>
    <xf numFmtId="0" fontId="16" fillId="7" borderId="17" xfId="0" applyFont="1" applyFill="1" applyBorder="1" applyAlignment="1">
      <alignment horizontal="center" vertical="center" wrapText="1"/>
    </xf>
    <xf numFmtId="44" fontId="16" fillId="7" borderId="17" xfId="1" applyFont="1" applyFill="1" applyBorder="1" applyAlignment="1">
      <alignment horizontal="center" vertical="center" wrapText="1"/>
    </xf>
    <xf numFmtId="44" fontId="16" fillId="7" borderId="17" xfId="1" applyFont="1" applyFill="1" applyBorder="1" applyAlignment="1">
      <alignment vertical="center" wrapText="1"/>
    </xf>
    <xf numFmtId="44" fontId="16" fillId="7" borderId="18" xfId="1" applyFont="1" applyFill="1" applyBorder="1" applyAlignment="1">
      <alignment vertical="center" wrapText="1"/>
    </xf>
    <xf numFmtId="0" fontId="20" fillId="2" borderId="17" xfId="0" applyFont="1" applyFill="1" applyBorder="1" applyAlignment="1">
      <alignment horizontal="center" vertical="center" wrapText="1"/>
    </xf>
    <xf numFmtId="0" fontId="20" fillId="2" borderId="17" xfId="0" applyFont="1" applyFill="1" applyBorder="1" applyAlignment="1">
      <alignment vertical="center" wrapText="1"/>
    </xf>
    <xf numFmtId="0" fontId="20" fillId="2" borderId="18" xfId="0" applyFont="1" applyFill="1" applyBorder="1" applyAlignment="1">
      <alignment vertical="center" wrapText="1"/>
    </xf>
    <xf numFmtId="1" fontId="12" fillId="0" borderId="16" xfId="0" applyNumberFormat="1" applyFont="1" applyBorder="1" applyAlignment="1">
      <alignment horizontal="center" vertical="center" wrapText="1"/>
    </xf>
    <xf numFmtId="0" fontId="13" fillId="0" borderId="21" xfId="0" applyFont="1" applyBorder="1" applyAlignment="1">
      <alignment vertical="center" wrapText="1"/>
    </xf>
    <xf numFmtId="0" fontId="7" fillId="0" borderId="0" xfId="0" applyFont="1" applyAlignment="1">
      <alignment vertical="center"/>
    </xf>
    <xf numFmtId="0" fontId="14" fillId="12" borderId="17" xfId="0" applyFont="1" applyFill="1" applyBorder="1" applyAlignment="1">
      <alignment vertical="center" wrapText="1"/>
    </xf>
    <xf numFmtId="1" fontId="13" fillId="12" borderId="17" xfId="0" applyNumberFormat="1" applyFont="1" applyFill="1" applyBorder="1" applyAlignment="1">
      <alignment vertical="center" wrapText="1"/>
    </xf>
    <xf numFmtId="0" fontId="13" fillId="12" borderId="18" xfId="0" applyFont="1" applyFill="1" applyBorder="1" applyAlignment="1">
      <alignment vertical="center" wrapText="1"/>
    </xf>
    <xf numFmtId="0" fontId="14" fillId="13" borderId="17" xfId="0" applyFont="1" applyFill="1" applyBorder="1" applyAlignment="1">
      <alignment vertical="center" wrapText="1"/>
    </xf>
    <xf numFmtId="0" fontId="13" fillId="13" borderId="17" xfId="0" applyFont="1" applyFill="1" applyBorder="1" applyAlignment="1">
      <alignment vertical="center" wrapText="1"/>
    </xf>
    <xf numFmtId="1" fontId="13" fillId="13" borderId="17" xfId="0" applyNumberFormat="1" applyFont="1" applyFill="1" applyBorder="1" applyAlignment="1">
      <alignment vertical="center" wrapText="1"/>
    </xf>
    <xf numFmtId="0" fontId="13" fillId="13" borderId="18" xfId="0" applyFont="1" applyFill="1" applyBorder="1" applyAlignment="1">
      <alignment vertical="center" wrapText="1"/>
    </xf>
    <xf numFmtId="0" fontId="20" fillId="9" borderId="35" xfId="0" applyFont="1" applyFill="1" applyBorder="1" applyAlignment="1">
      <alignment vertical="center"/>
    </xf>
    <xf numFmtId="0" fontId="20" fillId="9" borderId="36" xfId="0" applyFont="1" applyFill="1" applyBorder="1" applyAlignment="1">
      <alignment vertical="center" wrapText="1"/>
    </xf>
    <xf numFmtId="164" fontId="16" fillId="9" borderId="36" xfId="0" applyNumberFormat="1" applyFont="1" applyFill="1" applyBorder="1" applyAlignment="1">
      <alignment horizontal="center" vertical="center" wrapText="1"/>
    </xf>
    <xf numFmtId="44" fontId="16" fillId="9" borderId="36" xfId="1" applyFont="1" applyFill="1" applyBorder="1" applyAlignment="1">
      <alignment horizontal="center" vertical="center" wrapText="1"/>
    </xf>
    <xf numFmtId="44" fontId="16" fillId="9" borderId="36" xfId="1" applyFont="1" applyFill="1" applyBorder="1" applyAlignment="1">
      <alignment vertical="center" wrapText="1"/>
    </xf>
    <xf numFmtId="44" fontId="16" fillId="9" borderId="37" xfId="1" applyFont="1" applyFill="1" applyBorder="1" applyAlignment="1">
      <alignment vertical="center" wrapText="1"/>
    </xf>
    <xf numFmtId="1" fontId="3" fillId="8" borderId="13" xfId="0" applyNumberFormat="1" applyFont="1" applyFill="1" applyBorder="1" applyAlignment="1">
      <alignment horizontal="center" vertical="center" wrapText="1"/>
    </xf>
    <xf numFmtId="1" fontId="12" fillId="14" borderId="19" xfId="0" applyNumberFormat="1" applyFont="1" applyFill="1" applyBorder="1" applyAlignment="1">
      <alignment horizontal="center" vertical="center" wrapText="1"/>
    </xf>
    <xf numFmtId="0" fontId="14" fillId="11" borderId="20" xfId="0" applyFont="1" applyFill="1" applyBorder="1" applyAlignment="1">
      <alignment vertical="center" wrapText="1"/>
    </xf>
    <xf numFmtId="0" fontId="13" fillId="11" borderId="20" xfId="0" applyFont="1" applyFill="1" applyBorder="1" applyAlignment="1">
      <alignment vertical="center" wrapText="1"/>
    </xf>
    <xf numFmtId="1" fontId="13" fillId="11" borderId="20" xfId="0" applyNumberFormat="1" applyFont="1" applyFill="1" applyBorder="1" applyAlignment="1">
      <alignment vertical="center" wrapText="1"/>
    </xf>
    <xf numFmtId="0" fontId="13" fillId="11" borderId="21" xfId="0" applyFont="1" applyFill="1" applyBorder="1" applyAlignment="1">
      <alignment vertical="center" wrapText="1"/>
    </xf>
    <xf numFmtId="1" fontId="2" fillId="0" borderId="0" xfId="0" applyNumberFormat="1" applyFont="1"/>
    <xf numFmtId="1" fontId="3" fillId="5" borderId="16" xfId="0" applyNumberFormat="1" applyFont="1" applyFill="1" applyBorder="1" applyAlignment="1">
      <alignment horizontal="center" vertical="center" wrapText="1"/>
    </xf>
    <xf numFmtId="0" fontId="5" fillId="8" borderId="36" xfId="0" applyFont="1" applyFill="1" applyBorder="1" applyAlignment="1">
      <alignment vertical="center" wrapText="1"/>
    </xf>
    <xf numFmtId="164" fontId="6" fillId="8" borderId="36" xfId="0" applyNumberFormat="1" applyFont="1" applyFill="1" applyBorder="1" applyAlignment="1">
      <alignment horizontal="center" vertical="center" wrapText="1"/>
    </xf>
    <xf numFmtId="44" fontId="6" fillId="8" borderId="36" xfId="1" applyFont="1" applyFill="1" applyBorder="1" applyAlignment="1">
      <alignment horizontal="center" vertical="center" wrapText="1"/>
    </xf>
    <xf numFmtId="44" fontId="6" fillId="8" borderId="36" xfId="1" applyFont="1" applyFill="1" applyBorder="1" applyAlignment="1">
      <alignment vertical="center" wrapText="1"/>
    </xf>
    <xf numFmtId="44" fontId="6" fillId="8" borderId="37" xfId="1" applyFont="1" applyFill="1" applyBorder="1" applyAlignment="1">
      <alignment vertical="center" wrapText="1"/>
    </xf>
    <xf numFmtId="0" fontId="5" fillId="5" borderId="19" xfId="0" applyFont="1" applyFill="1" applyBorder="1" applyAlignment="1">
      <alignment vertical="center"/>
    </xf>
    <xf numFmtId="0" fontId="5" fillId="5" borderId="20" xfId="0" applyFont="1" applyFill="1" applyBorder="1" applyAlignment="1">
      <alignment vertical="center" wrapText="1"/>
    </xf>
    <xf numFmtId="44" fontId="6" fillId="5" borderId="20" xfId="1" applyFont="1" applyFill="1" applyBorder="1" applyAlignment="1">
      <alignment vertical="center" wrapText="1"/>
    </xf>
    <xf numFmtId="44" fontId="6" fillId="5" borderId="21" xfId="1" applyFont="1" applyFill="1" applyBorder="1" applyAlignment="1">
      <alignment vertical="center" wrapText="1"/>
    </xf>
    <xf numFmtId="0" fontId="27" fillId="0" borderId="51" xfId="0" applyFont="1" applyBorder="1" applyAlignment="1">
      <alignment horizontal="left" vertical="center"/>
    </xf>
    <xf numFmtId="0" fontId="26" fillId="15" borderId="51" xfId="0" applyFont="1" applyFill="1" applyBorder="1" applyAlignment="1">
      <alignment horizontal="center" vertical="center" wrapText="1"/>
    </xf>
    <xf numFmtId="0" fontId="29" fillId="0" borderId="51" xfId="0" applyFont="1" applyBorder="1" applyAlignment="1">
      <alignment horizontal="left" vertical="center"/>
    </xf>
    <xf numFmtId="0" fontId="26" fillId="10" borderId="51" xfId="0" applyFont="1" applyFill="1" applyBorder="1" applyAlignment="1">
      <alignment horizontal="left" vertical="center"/>
    </xf>
    <xf numFmtId="1" fontId="27" fillId="0" borderId="51" xfId="0" applyNumberFormat="1" applyFont="1" applyBorder="1" applyAlignment="1">
      <alignment horizontal="left" vertical="center"/>
    </xf>
    <xf numFmtId="0" fontId="27" fillId="0" borderId="51" xfId="0" applyFont="1" applyBorder="1" applyAlignment="1">
      <alignment horizontal="left"/>
    </xf>
    <xf numFmtId="0" fontId="27" fillId="0" borderId="51" xfId="0" applyFont="1" applyBorder="1" applyAlignment="1">
      <alignment horizontal="left" vertical="center" textRotation="90"/>
    </xf>
    <xf numFmtId="0" fontId="26" fillId="15" borderId="52" xfId="0" applyFont="1" applyFill="1" applyBorder="1" applyAlignment="1">
      <alignment horizontal="center" vertical="center" wrapText="1"/>
    </xf>
    <xf numFmtId="0" fontId="27" fillId="0" borderId="53" xfId="0" applyFont="1" applyBorder="1" applyAlignment="1">
      <alignment horizontal="left" vertical="center"/>
    </xf>
    <xf numFmtId="1" fontId="27" fillId="0" borderId="53" xfId="0" applyNumberFormat="1" applyFont="1" applyBorder="1" applyAlignment="1">
      <alignment horizontal="left" vertical="center"/>
    </xf>
    <xf numFmtId="0" fontId="26" fillId="10" borderId="54" xfId="0" applyFont="1" applyFill="1" applyBorder="1" applyAlignment="1">
      <alignment horizontal="left" vertical="center"/>
    </xf>
    <xf numFmtId="0" fontId="26" fillId="10" borderId="56" xfId="0" applyFont="1" applyFill="1" applyBorder="1" applyAlignment="1">
      <alignment horizontal="left" vertical="center"/>
    </xf>
    <xf numFmtId="0" fontId="27" fillId="0" borderId="52" xfId="0" applyFont="1" applyBorder="1" applyAlignment="1">
      <alignment horizontal="left"/>
    </xf>
    <xf numFmtId="1" fontId="27" fillId="0" borderId="52" xfId="0" applyNumberFormat="1" applyFont="1" applyBorder="1" applyAlignment="1">
      <alignment horizontal="left" vertical="center"/>
    </xf>
    <xf numFmtId="0" fontId="27" fillId="0" borderId="52" xfId="0" applyFont="1" applyBorder="1" applyAlignment="1">
      <alignment horizontal="left" vertical="center"/>
    </xf>
    <xf numFmtId="0" fontId="29" fillId="0" borderId="53" xfId="0" applyFont="1" applyBorder="1" applyAlignment="1">
      <alignment horizontal="left" vertical="center"/>
    </xf>
    <xf numFmtId="0" fontId="29" fillId="0" borderId="52" xfId="0" applyFont="1" applyBorder="1" applyAlignment="1">
      <alignment horizontal="left" vertical="center"/>
    </xf>
    <xf numFmtId="0" fontId="2" fillId="0" borderId="0" xfId="0" applyFont="1" applyAlignment="1">
      <alignment horizontal="left"/>
    </xf>
    <xf numFmtId="0" fontId="2" fillId="0" borderId="56" xfId="0" applyFont="1" applyBorder="1" applyAlignment="1">
      <alignment horizontal="left"/>
    </xf>
    <xf numFmtId="0" fontId="2" fillId="0" borderId="51" xfId="0" applyFont="1" applyBorder="1" applyAlignment="1">
      <alignment horizontal="left"/>
    </xf>
    <xf numFmtId="44" fontId="2" fillId="0" borderId="51" xfId="1" applyFont="1" applyBorder="1" applyAlignment="1">
      <alignment horizontal="left"/>
    </xf>
    <xf numFmtId="0" fontId="27" fillId="0" borderId="57" xfId="0" applyFont="1" applyBorder="1" applyAlignment="1">
      <alignment horizontal="left" vertical="center"/>
    </xf>
    <xf numFmtId="0" fontId="27" fillId="0" borderId="54" xfId="0" applyFont="1" applyBorder="1" applyAlignment="1">
      <alignment horizontal="left" vertical="center"/>
    </xf>
    <xf numFmtId="0" fontId="27" fillId="0" borderId="54" xfId="0" applyFont="1" applyBorder="1" applyAlignment="1">
      <alignment horizontal="left"/>
    </xf>
    <xf numFmtId="0" fontId="27" fillId="0" borderId="55" xfId="0" applyFont="1" applyBorder="1" applyAlignment="1">
      <alignment horizontal="left"/>
    </xf>
    <xf numFmtId="0" fontId="27" fillId="0" borderId="55" xfId="0" applyFont="1" applyBorder="1" applyAlignment="1">
      <alignment horizontal="left" vertical="center"/>
    </xf>
    <xf numFmtId="44" fontId="26" fillId="10" borderId="51" xfId="1" applyFont="1" applyFill="1" applyBorder="1" applyAlignment="1">
      <alignment horizontal="left" vertical="center"/>
    </xf>
    <xf numFmtId="44" fontId="26" fillId="10" borderId="51" xfId="0" applyNumberFormat="1" applyFont="1" applyFill="1" applyBorder="1" applyAlignment="1">
      <alignment horizontal="left" vertical="center"/>
    </xf>
    <xf numFmtId="0" fontId="0" fillId="0" borderId="51" xfId="0" applyBorder="1"/>
    <xf numFmtId="0" fontId="0" fillId="7" borderId="51" xfId="0" applyFill="1" applyBorder="1" applyAlignment="1">
      <alignment horizontal="center" vertical="center"/>
    </xf>
    <xf numFmtId="44" fontId="26" fillId="10" borderId="54" xfId="1" applyFont="1" applyFill="1" applyBorder="1" applyAlignment="1">
      <alignment horizontal="left" vertical="center"/>
    </xf>
    <xf numFmtId="0" fontId="0" fillId="0" borderId="52" xfId="0" applyBorder="1"/>
    <xf numFmtId="0" fontId="0" fillId="7" borderId="52" xfId="0" applyFill="1" applyBorder="1" applyAlignment="1">
      <alignment horizontal="center" vertical="center"/>
    </xf>
    <xf numFmtId="0" fontId="0" fillId="0" borderId="53" xfId="0" applyBorder="1"/>
    <xf numFmtId="0" fontId="26" fillId="10" borderId="0" xfId="0" applyFont="1" applyFill="1" applyAlignment="1">
      <alignment horizontal="left" vertical="center"/>
    </xf>
    <xf numFmtId="0" fontId="26" fillId="15" borderId="51" xfId="0" applyFont="1" applyFill="1" applyBorder="1" applyAlignment="1">
      <alignment horizontal="center" vertical="center" wrapText="1"/>
    </xf>
    <xf numFmtId="0" fontId="26" fillId="15" borderId="51" xfId="0" applyFont="1" applyFill="1" applyBorder="1" applyAlignment="1">
      <alignment horizontal="left" vertical="center"/>
    </xf>
    <xf numFmtId="0" fontId="26" fillId="15" borderId="52" xfId="0" applyFont="1" applyFill="1" applyBorder="1" applyAlignment="1">
      <alignment horizontal="center" vertical="center"/>
    </xf>
    <xf numFmtId="0" fontId="26" fillId="15" borderId="53" xfId="0" applyFont="1" applyFill="1" applyBorder="1" applyAlignment="1">
      <alignment horizontal="center" vertical="center"/>
    </xf>
    <xf numFmtId="0" fontId="26" fillId="15" borderId="51" xfId="0" applyFont="1" applyFill="1" applyBorder="1" applyAlignment="1">
      <alignment horizontal="left" vertical="center" wrapText="1"/>
    </xf>
    <xf numFmtId="0" fontId="0" fillId="7" borderId="51" xfId="0" applyFill="1" applyBorder="1" applyAlignment="1">
      <alignment horizontal="center"/>
    </xf>
    <xf numFmtId="0" fontId="0" fillId="7" borderId="53" xfId="0" applyFill="1" applyBorder="1" applyAlignment="1">
      <alignment horizontal="center"/>
    </xf>
    <xf numFmtId="0" fontId="0" fillId="7" borderId="52" xfId="0" applyFill="1" applyBorder="1" applyAlignment="1">
      <alignment horizontal="center"/>
    </xf>
    <xf numFmtId="0" fontId="11" fillId="3" borderId="1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3" fillId="11" borderId="17" xfId="0" applyFont="1" applyFill="1" applyBorder="1" applyAlignment="1">
      <alignment horizontal="center" vertical="center" wrapText="1"/>
    </xf>
    <xf numFmtId="0" fontId="13" fillId="0" borderId="14" xfId="0" applyFont="1" applyBorder="1" applyAlignment="1">
      <alignment horizontal="center" vertical="center" wrapText="1"/>
    </xf>
    <xf numFmtId="0" fontId="13" fillId="0" borderId="17" xfId="0" applyFont="1" applyBorder="1" applyAlignment="1">
      <alignment horizontal="center" vertical="center" wrapText="1"/>
    </xf>
    <xf numFmtId="0" fontId="16" fillId="0" borderId="6" xfId="0" applyFont="1" applyBorder="1" applyAlignment="1">
      <alignment vertical="center" wrapText="1"/>
    </xf>
    <xf numFmtId="0" fontId="16" fillId="0" borderId="5" xfId="0" applyFont="1" applyBorder="1" applyAlignment="1">
      <alignment vertical="center" wrapText="1"/>
    </xf>
    <xf numFmtId="0" fontId="16" fillId="0" borderId="4" xfId="0" applyFont="1" applyBorder="1" applyAlignment="1">
      <alignment vertical="center" wrapText="1"/>
    </xf>
    <xf numFmtId="0" fontId="13" fillId="0" borderId="20" xfId="0" applyFont="1" applyBorder="1" applyAlignment="1">
      <alignment horizontal="center" vertical="center" wrapText="1"/>
    </xf>
    <xf numFmtId="0" fontId="15" fillId="0" borderId="11" xfId="0" applyFont="1" applyBorder="1" applyAlignment="1">
      <alignment vertical="center" wrapText="1"/>
    </xf>
    <xf numFmtId="0" fontId="15" fillId="0" borderId="10" xfId="0" applyFont="1" applyBorder="1" applyAlignment="1">
      <alignment vertical="center" wrapText="1"/>
    </xf>
    <xf numFmtId="0" fontId="15" fillId="0" borderId="9" xfId="0" applyFont="1" applyBorder="1" applyAlignment="1">
      <alignment vertical="center" wrapText="1"/>
    </xf>
    <xf numFmtId="0" fontId="16" fillId="0" borderId="8" xfId="0" applyFont="1" applyBorder="1" applyAlignment="1">
      <alignment vertical="center" wrapText="1"/>
    </xf>
    <xf numFmtId="0" fontId="16" fillId="0" borderId="0" xfId="0" applyFont="1" applyAlignment="1">
      <alignment vertical="center" wrapText="1"/>
    </xf>
    <xf numFmtId="0" fontId="16" fillId="0" borderId="7" xfId="0" applyFont="1" applyBorder="1" applyAlignment="1">
      <alignment vertical="center" wrapText="1"/>
    </xf>
    <xf numFmtId="0" fontId="9" fillId="0" borderId="3" xfId="0" applyFont="1" applyBorder="1" applyAlignment="1">
      <alignment vertical="center" wrapText="1"/>
    </xf>
    <xf numFmtId="0" fontId="9" fillId="0" borderId="2" xfId="0" applyFont="1" applyBorder="1" applyAlignment="1">
      <alignment vertical="center" wrapText="1"/>
    </xf>
    <xf numFmtId="0" fontId="9" fillId="0" borderId="1" xfId="0" applyFont="1" applyBorder="1" applyAlignment="1">
      <alignment vertical="center" wrapText="1"/>
    </xf>
    <xf numFmtId="0" fontId="17" fillId="0" borderId="11" xfId="0" applyFont="1" applyBorder="1" applyAlignment="1">
      <alignment vertical="center" wrapText="1"/>
    </xf>
    <xf numFmtId="0" fontId="17" fillId="0" borderId="10" xfId="0" applyFont="1" applyBorder="1" applyAlignment="1">
      <alignment vertical="center" wrapText="1"/>
    </xf>
    <xf numFmtId="0" fontId="17" fillId="0" borderId="9" xfId="0" applyFont="1" applyBorder="1" applyAlignment="1">
      <alignment vertical="center" wrapText="1"/>
    </xf>
    <xf numFmtId="0" fontId="9" fillId="0" borderId="11"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vertical="center" wrapText="1"/>
    </xf>
    <xf numFmtId="0" fontId="18" fillId="0" borderId="8" xfId="0" applyFont="1" applyBorder="1" applyAlignment="1">
      <alignment horizontal="justify" vertical="center" wrapText="1"/>
    </xf>
    <xf numFmtId="0" fontId="21" fillId="0" borderId="0" xfId="0" applyFont="1" applyAlignment="1">
      <alignment horizontal="justify" vertical="center" wrapText="1"/>
    </xf>
    <xf numFmtId="0" fontId="21" fillId="0" borderId="7" xfId="0" applyFont="1" applyBorder="1" applyAlignment="1">
      <alignment horizontal="justify"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xf>
    <xf numFmtId="0" fontId="16" fillId="0" borderId="0" xfId="0" applyFont="1" applyAlignment="1">
      <alignment horizontal="center" vertical="center" wrapText="1"/>
    </xf>
    <xf numFmtId="0" fontId="16" fillId="0" borderId="0" xfId="0" applyFont="1" applyAlignment="1">
      <alignment horizontal="left" vertical="center" wrapText="1"/>
    </xf>
    <xf numFmtId="0" fontId="16" fillId="0" borderId="7" xfId="0" applyFont="1" applyBorder="1" applyAlignment="1">
      <alignment horizontal="left" vertical="center" wrapText="1"/>
    </xf>
    <xf numFmtId="0" fontId="16" fillId="11" borderId="3" xfId="0" applyFont="1" applyFill="1" applyBorder="1" applyAlignment="1">
      <alignment horizontal="center" vertical="center" wrapText="1"/>
    </xf>
    <xf numFmtId="0" fontId="16" fillId="11" borderId="2" xfId="0" applyFont="1" applyFill="1" applyBorder="1" applyAlignment="1">
      <alignment horizontal="center" vertical="center" wrapText="1"/>
    </xf>
    <xf numFmtId="0" fontId="16" fillId="11" borderId="1" xfId="0" applyFont="1" applyFill="1" applyBorder="1" applyAlignment="1">
      <alignment horizontal="center" vertical="center" wrapText="1"/>
    </xf>
    <xf numFmtId="0" fontId="16" fillId="0" borderId="5" xfId="0" applyFont="1" applyBorder="1" applyAlignment="1">
      <alignment horizontal="center" vertical="center" wrapText="1"/>
    </xf>
    <xf numFmtId="0" fontId="20" fillId="2" borderId="31" xfId="0" applyFont="1" applyFill="1" applyBorder="1" applyAlignment="1">
      <alignment horizontal="center" vertical="center" wrapText="1"/>
    </xf>
    <xf numFmtId="0" fontId="20" fillId="2" borderId="29" xfId="0" applyFont="1" applyFill="1" applyBorder="1" applyAlignment="1">
      <alignment horizontal="center" vertical="center" wrapText="1"/>
    </xf>
    <xf numFmtId="0" fontId="20" fillId="2" borderId="32" xfId="0" applyFont="1" applyFill="1" applyBorder="1" applyAlignment="1">
      <alignment horizontal="center" vertical="center" wrapText="1"/>
    </xf>
    <xf numFmtId="0" fontId="20" fillId="2" borderId="30" xfId="0" applyFont="1" applyFill="1" applyBorder="1" applyAlignment="1">
      <alignment horizontal="center" vertical="center" wrapText="1"/>
    </xf>
    <xf numFmtId="0" fontId="20" fillId="2" borderId="22" xfId="0" applyFont="1" applyFill="1" applyBorder="1" applyAlignment="1">
      <alignment horizontal="center"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0" fillId="2" borderId="23" xfId="0" applyFont="1" applyFill="1" applyBorder="1" applyAlignment="1">
      <alignment horizontal="center" vertical="center" wrapText="1"/>
    </xf>
    <xf numFmtId="0" fontId="13" fillId="12" borderId="20" xfId="0" applyFont="1" applyFill="1" applyBorder="1" applyAlignment="1">
      <alignment horizontal="center" vertical="center" wrapText="1"/>
    </xf>
    <xf numFmtId="0" fontId="16" fillId="0" borderId="8" xfId="0" applyFont="1" applyBorder="1" applyAlignment="1">
      <alignment horizontal="left" vertical="center" wrapText="1"/>
    </xf>
    <xf numFmtId="0" fontId="16" fillId="11" borderId="3" xfId="0" applyFont="1" applyFill="1" applyBorder="1" applyAlignment="1">
      <alignment horizontal="left" vertical="center" wrapText="1"/>
    </xf>
    <xf numFmtId="0" fontId="16" fillId="11" borderId="2" xfId="0" applyFont="1" applyFill="1" applyBorder="1" applyAlignment="1">
      <alignment horizontal="left" vertical="center" wrapText="1"/>
    </xf>
    <xf numFmtId="0" fontId="16" fillId="11" borderId="1" xfId="0" applyFont="1" applyFill="1" applyBorder="1" applyAlignment="1">
      <alignment horizontal="left" vertical="center" wrapText="1"/>
    </xf>
    <xf numFmtId="0" fontId="16" fillId="12" borderId="3" xfId="0" applyFont="1" applyFill="1" applyBorder="1" applyAlignment="1">
      <alignment horizontal="left" vertical="center" wrapText="1"/>
    </xf>
    <xf numFmtId="0" fontId="16" fillId="12" borderId="2" xfId="0" applyFont="1" applyFill="1" applyBorder="1" applyAlignment="1">
      <alignment horizontal="left" vertical="center" wrapText="1"/>
    </xf>
    <xf numFmtId="0" fontId="16" fillId="12" borderId="1" xfId="0" applyFont="1" applyFill="1" applyBorder="1" applyAlignment="1">
      <alignment horizontal="left" vertical="center" wrapText="1"/>
    </xf>
    <xf numFmtId="0" fontId="20" fillId="2" borderId="13"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16" fillId="0" borderId="6" xfId="0" applyFont="1" applyBorder="1" applyAlignment="1">
      <alignment horizontal="left" vertical="center" wrapText="1"/>
    </xf>
    <xf numFmtId="0" fontId="16" fillId="0" borderId="5" xfId="0" applyFont="1" applyBorder="1" applyAlignment="1">
      <alignment horizontal="left" vertical="center" wrapText="1"/>
    </xf>
    <xf numFmtId="0" fontId="16" fillId="0" borderId="4"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7" xfId="0" applyFont="1" applyBorder="1" applyAlignment="1">
      <alignment horizontal="left" vertical="center" wrapText="1"/>
    </xf>
    <xf numFmtId="0" fontId="16" fillId="13" borderId="3" xfId="0" applyFont="1" applyFill="1" applyBorder="1" applyAlignment="1">
      <alignment horizontal="left" vertical="center" wrapText="1"/>
    </xf>
    <xf numFmtId="0" fontId="16" fillId="13" borderId="2"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13" fillId="12" borderId="17" xfId="0" applyFont="1" applyFill="1" applyBorder="1" applyAlignment="1">
      <alignment horizontal="center" vertical="center" wrapText="1"/>
    </xf>
    <xf numFmtId="0" fontId="13" fillId="13" borderId="17"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3" fillId="0" borderId="24" xfId="0" applyFont="1" applyBorder="1" applyAlignment="1">
      <alignment horizontal="center" vertical="center" wrapText="1"/>
    </xf>
    <xf numFmtId="0" fontId="13" fillId="0" borderId="42" xfId="0" applyFont="1" applyBorder="1" applyAlignment="1">
      <alignment horizontal="center" vertical="center" wrapText="1"/>
    </xf>
    <xf numFmtId="0" fontId="14" fillId="0" borderId="43"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48"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9" fillId="0" borderId="11"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39" xfId="0" applyFont="1" applyBorder="1" applyAlignment="1">
      <alignment horizontal="center" vertical="center" wrapText="1"/>
    </xf>
    <xf numFmtId="0" fontId="9" fillId="0" borderId="2" xfId="0" applyFont="1" applyBorder="1" applyAlignment="1">
      <alignment horizontal="left" vertical="center" wrapText="1"/>
    </xf>
    <xf numFmtId="0" fontId="9" fillId="0" borderId="1" xfId="0" applyFont="1" applyBorder="1" applyAlignment="1">
      <alignment horizontal="left" vertical="center" wrapText="1"/>
    </xf>
    <xf numFmtId="0" fontId="9" fillId="0" borderId="3" xfId="0" applyFont="1" applyBorder="1" applyAlignment="1">
      <alignment horizontal="left" vertical="center" wrapText="1"/>
    </xf>
    <xf numFmtId="164" fontId="6" fillId="5" borderId="38" xfId="0" applyNumberFormat="1" applyFont="1" applyFill="1" applyBorder="1" applyAlignment="1">
      <alignment horizontal="center" vertical="center" wrapText="1"/>
    </xf>
    <xf numFmtId="164" fontId="6" fillId="5" borderId="39" xfId="0" applyNumberFormat="1" applyFont="1" applyFill="1" applyBorder="1" applyAlignment="1">
      <alignment horizontal="center" vertical="center" wrapText="1"/>
    </xf>
    <xf numFmtId="164" fontId="6" fillId="5" borderId="24" xfId="0" applyNumberFormat="1" applyFont="1" applyFill="1" applyBorder="1" applyAlignment="1">
      <alignment horizontal="center" vertical="center" wrapText="1"/>
    </xf>
    <xf numFmtId="164" fontId="6" fillId="5" borderId="42" xfId="0" applyNumberFormat="1" applyFont="1" applyFill="1" applyBorder="1" applyAlignment="1">
      <alignment horizontal="center" vertical="center" wrapText="1"/>
    </xf>
    <xf numFmtId="0" fontId="20" fillId="2" borderId="24" xfId="0" applyFont="1" applyFill="1" applyBorder="1" applyAlignment="1">
      <alignment horizontal="center" vertical="center" wrapText="1"/>
    </xf>
    <xf numFmtId="0" fontId="20" fillId="2" borderId="42" xfId="0" applyFont="1" applyFill="1" applyBorder="1" applyAlignment="1">
      <alignment horizontal="center" vertical="center" wrapText="1"/>
    </xf>
    <xf numFmtId="164" fontId="6" fillId="5" borderId="26" xfId="0" applyNumberFormat="1" applyFont="1" applyFill="1" applyBorder="1" applyAlignment="1">
      <alignment horizontal="center" vertical="center" wrapText="1"/>
    </xf>
    <xf numFmtId="164" fontId="6" fillId="5" borderId="50" xfId="0" applyNumberFormat="1"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2" borderId="41" xfId="0" applyFont="1" applyFill="1" applyBorder="1" applyAlignment="1">
      <alignment horizontal="center" vertical="center" wrapText="1"/>
    </xf>
    <xf numFmtId="164" fontId="6" fillId="8" borderId="38" xfId="0" applyNumberFormat="1" applyFont="1" applyFill="1" applyBorder="1" applyAlignment="1">
      <alignment horizontal="center" vertical="center" wrapText="1"/>
    </xf>
    <xf numFmtId="164" fontId="6" fillId="8" borderId="39" xfId="0" applyNumberFormat="1" applyFont="1" applyFill="1" applyBorder="1" applyAlignment="1">
      <alignment horizontal="center" vertical="center" wrapText="1"/>
    </xf>
    <xf numFmtId="164" fontId="6" fillId="8" borderId="24" xfId="0" applyNumberFormat="1" applyFont="1" applyFill="1" applyBorder="1" applyAlignment="1">
      <alignment horizontal="center" vertical="center" wrapText="1"/>
    </xf>
    <xf numFmtId="164" fontId="6" fillId="8" borderId="42" xfId="0" applyNumberFormat="1" applyFont="1" applyFill="1" applyBorder="1" applyAlignment="1">
      <alignment horizontal="center" vertical="center" wrapText="1"/>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symbiodiv-my.sharepoint.com/personal/mjarde_asymbiodiv_onmicrosoft_com/Documents/PRODUCTION/Etudes_en_cours/20221124_PDG_EVEE_Fr&#233;jus/REDAC/Fiche_Sp_EVEE/SP_EVEE_Publipostage.xlsx" TargetMode="External"/><Relationship Id="rId1" Type="http://schemas.openxmlformats.org/officeDocument/2006/relationships/externalLinkPath" Target="Fiche_Sp_EVEE/SP_EVEE_Publipostage.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SBV\SBV_C\PRODUCTION\Etudes%20en%20cours\20221124_PDG_EVEE_Fr&#233;jus\REDAC\PlanAction_Gestions.xlsx" TargetMode="External"/><Relationship Id="rId1" Type="http://schemas.openxmlformats.org/officeDocument/2006/relationships/externalLinkPath" Target="PlanAction_Gest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ichier_SIG"/>
      <sheetName val="Liste_EVEE biblio"/>
      <sheetName val="Liste_EVEE"/>
      <sheetName val="Synth_Emergente"/>
      <sheetName val="Synth_Alerte"/>
      <sheetName val="Synth_Modéré"/>
      <sheetName val="Synth_Majeure"/>
      <sheetName val="Hiérachisation_secteurs"/>
      <sheetName val="Feuil13"/>
      <sheetName val="Stade_invasif_SP"/>
      <sheetName val="Feuil12"/>
      <sheetName val="Classement_Secteurs"/>
      <sheetName val="Fiche_SP"/>
      <sheetName val="Enjeux_Esclamandes"/>
      <sheetName val="Enjeux_BNFréjus"/>
      <sheetName val="Enjeux_PasdesVaches"/>
      <sheetName val="Enjeux_STCM"/>
      <sheetName val="Enjeux_Plage2"/>
      <sheetName val="Enjeux_Plage1"/>
      <sheetName val="Enjeu_ParkingConservatoire"/>
      <sheetName val="Enjeu_Claveled"/>
      <sheetName val="Enjeux_Ilôtscentraux"/>
      <sheetName val="Enjeu_CamplAbbe"/>
      <sheetName val="Enjeu_StBenoit"/>
      <sheetName val="Enjeu_Reydissard"/>
      <sheetName val="Enjeu_Draguignan"/>
      <sheetName val="Enjeu_CheminEtangs"/>
      <sheetName val="Enjeu_Deffends"/>
      <sheetName val="Enjeu_Perrussier"/>
      <sheetName val="Enjeu_Lagune"/>
    </sheetNames>
    <sheetDataSet>
      <sheetData sheetId="0"/>
      <sheetData sheetId="1"/>
      <sheetData sheetId="2">
        <row r="18">
          <cell r="AU18">
            <v>21</v>
          </cell>
          <cell r="AV18">
            <v>167</v>
          </cell>
        </row>
        <row r="19">
          <cell r="AU19">
            <v>1</v>
          </cell>
          <cell r="AV19">
            <v>77</v>
          </cell>
        </row>
        <row r="34">
          <cell r="AU34">
            <v>709000</v>
          </cell>
          <cell r="AV34">
            <v>709</v>
          </cell>
        </row>
        <row r="42">
          <cell r="AU42">
            <v>4</v>
          </cell>
          <cell r="AV42">
            <v>82</v>
          </cell>
        </row>
        <row r="46">
          <cell r="AU46">
            <v>700</v>
          </cell>
          <cell r="AV46">
            <v>70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lan_Actions"/>
      <sheetName val="Actions_Gestion"/>
      <sheetName val="Eradication_Phanérophyte"/>
      <sheetName val="Contrôle_Phanerophyte"/>
      <sheetName val="Atténuation_Phanerophyte"/>
    </sheetNames>
    <sheetDataSet>
      <sheetData sheetId="0">
        <row r="20">
          <cell r="A20">
            <v>3.5</v>
          </cell>
        </row>
        <row r="30">
          <cell r="F30" t="str">
            <v>Lentille d'eau menue (Lemna minuta Kunth, 1816)</v>
          </cell>
          <cell r="AB30" t="str">
            <v>Contrôle</v>
          </cell>
        </row>
        <row r="33">
          <cell r="F33" t="str">
            <v>Azolla fausse-fougère (Azolla filiculoides Lam., 1783)</v>
          </cell>
          <cell r="AB33" t="str">
            <v>Contrôle</v>
          </cell>
        </row>
        <row r="56">
          <cell r="E56" t="str">
            <v>Veille sur les espèces non recensées en 2023 mais présente ultérieurement ou à proximité</v>
          </cell>
          <cell r="F56" t="str">
            <v>Liste de veille</v>
          </cell>
        </row>
        <row r="57">
          <cell r="E57" t="str">
            <v>Limiter l’introduction et la propagation des EVEE dans les milieux naturels et seminaturels</v>
          </cell>
          <cell r="F57" t="str">
            <v>Toutes les espèces</v>
          </cell>
        </row>
        <row r="58">
          <cell r="E58" t="str">
            <v>Surveiller les EVEE et EVEpotE présentes uniquement dans les milieux fortement anthropisés</v>
          </cell>
          <cell r="F58" t="str">
            <v>Liste de veille</v>
          </cell>
        </row>
      </sheetData>
      <sheetData sheetId="1"/>
      <sheetData sheetId="2"/>
      <sheetData sheetId="3"/>
      <sheetData sheetId="4"/>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E4ED32-D803-479A-95CF-D2BEB5D25A83}">
  <dimension ref="A1:T64"/>
  <sheetViews>
    <sheetView zoomScale="90" zoomScaleNormal="90" workbookViewId="0">
      <selection sqref="A1:H1048576"/>
    </sheetView>
  </sheetViews>
  <sheetFormatPr baseColWidth="10" defaultColWidth="168.90625" defaultRowHeight="12" x14ac:dyDescent="0.35"/>
  <cols>
    <col min="1" max="1" width="6.36328125" style="122" bestFit="1" customWidth="1"/>
    <col min="2" max="2" width="39.6328125" style="122" bestFit="1" customWidth="1"/>
    <col min="3" max="3" width="93.90625" style="122" bestFit="1" customWidth="1"/>
    <col min="4" max="4" width="14.1796875" style="128" customWidth="1"/>
    <col min="5" max="5" width="74.1796875" style="122" hidden="1" customWidth="1"/>
    <col min="6" max="6" width="21.26953125" style="122" hidden="1" customWidth="1"/>
    <col min="7" max="7" width="5.81640625" style="139" bestFit="1" customWidth="1"/>
    <col min="8" max="8" width="11.81640625" style="139" bestFit="1" customWidth="1"/>
    <col min="9" max="9" width="5.81640625" style="139" bestFit="1" customWidth="1"/>
    <col min="10" max="10" width="12" style="139" bestFit="1" customWidth="1"/>
    <col min="11" max="11" width="5.81640625" style="139" bestFit="1" customWidth="1"/>
    <col min="12" max="12" width="12" style="139" bestFit="1" customWidth="1"/>
    <col min="13" max="13" width="5.81640625" style="139" bestFit="1" customWidth="1"/>
    <col min="14" max="14" width="12" style="139" bestFit="1" customWidth="1"/>
    <col min="15" max="15" width="5.81640625" style="139" bestFit="1" customWidth="1"/>
    <col min="16" max="16" width="12" style="139" bestFit="1" customWidth="1"/>
    <col min="17" max="17" width="5.81640625" style="139" bestFit="1" customWidth="1"/>
    <col min="18" max="18" width="12" style="139" bestFit="1" customWidth="1"/>
    <col min="19" max="19" width="5.81640625" style="139" bestFit="1" customWidth="1"/>
    <col min="20" max="20" width="12.08984375" style="139" bestFit="1" customWidth="1"/>
    <col min="21" max="41" width="9.90625" style="139" customWidth="1"/>
    <col min="42" max="16384" width="168.90625" style="139"/>
  </cols>
  <sheetData>
    <row r="1" spans="1:20" ht="35.5" customHeight="1" x14ac:dyDescent="0.35">
      <c r="A1" s="159" t="s">
        <v>330</v>
      </c>
      <c r="B1" s="158" t="s">
        <v>345</v>
      </c>
      <c r="C1" s="158" t="s">
        <v>273</v>
      </c>
      <c r="D1" s="161" t="s">
        <v>327</v>
      </c>
      <c r="E1" s="158" t="s">
        <v>253</v>
      </c>
      <c r="F1" s="158" t="s">
        <v>326</v>
      </c>
      <c r="G1" s="157" t="s">
        <v>349</v>
      </c>
      <c r="H1" s="157"/>
      <c r="I1" s="157" t="s">
        <v>350</v>
      </c>
      <c r="J1" s="157"/>
      <c r="K1" s="157" t="s">
        <v>351</v>
      </c>
      <c r="L1" s="157"/>
      <c r="M1" s="157" t="s">
        <v>352</v>
      </c>
      <c r="N1" s="157"/>
      <c r="O1" s="157" t="s">
        <v>353</v>
      </c>
      <c r="P1" s="157"/>
      <c r="Q1" s="157" t="s">
        <v>354</v>
      </c>
      <c r="R1" s="157"/>
      <c r="S1" s="157" t="s">
        <v>357</v>
      </c>
      <c r="T1" s="157"/>
    </row>
    <row r="2" spans="1:20" ht="35.5" customHeight="1" x14ac:dyDescent="0.35">
      <c r="A2" s="160"/>
      <c r="B2" s="158"/>
      <c r="C2" s="158"/>
      <c r="D2" s="161"/>
      <c r="E2" s="158"/>
      <c r="F2" s="158"/>
      <c r="G2" s="129" t="s">
        <v>355</v>
      </c>
      <c r="H2" s="129" t="s">
        <v>356</v>
      </c>
      <c r="I2" s="129" t="s">
        <v>355</v>
      </c>
      <c r="J2" s="129" t="s">
        <v>356</v>
      </c>
      <c r="K2" s="129" t="s">
        <v>355</v>
      </c>
      <c r="L2" s="129" t="s">
        <v>356</v>
      </c>
      <c r="M2" s="129" t="s">
        <v>355</v>
      </c>
      <c r="N2" s="129" t="s">
        <v>356</v>
      </c>
      <c r="O2" s="129" t="s">
        <v>355</v>
      </c>
      <c r="P2" s="129" t="s">
        <v>356</v>
      </c>
      <c r="Q2" s="129" t="s">
        <v>355</v>
      </c>
      <c r="R2" s="129" t="s">
        <v>356</v>
      </c>
      <c r="S2" s="129" t="s">
        <v>355</v>
      </c>
      <c r="T2" s="129" t="s">
        <v>356</v>
      </c>
    </row>
    <row r="3" spans="1:20" s="140" customFormat="1" ht="14.5" x14ac:dyDescent="0.35">
      <c r="A3" s="132" t="s">
        <v>215</v>
      </c>
      <c r="B3" s="133"/>
      <c r="C3" s="133"/>
      <c r="D3" s="133"/>
      <c r="E3" s="133"/>
      <c r="F3" s="133"/>
      <c r="G3" s="125">
        <f t="shared" ref="G3:T3" si="0">SUM(G4:G19)</f>
        <v>31.5</v>
      </c>
      <c r="H3" s="148">
        <f t="shared" si="0"/>
        <v>28400</v>
      </c>
      <c r="I3" s="125">
        <f t="shared" si="0"/>
        <v>52</v>
      </c>
      <c r="J3" s="148">
        <f t="shared" si="0"/>
        <v>31200</v>
      </c>
      <c r="K3" s="125">
        <f t="shared" si="0"/>
        <v>52</v>
      </c>
      <c r="L3" s="148">
        <f t="shared" si="0"/>
        <v>31200</v>
      </c>
      <c r="M3" s="125">
        <f t="shared" si="0"/>
        <v>52</v>
      </c>
      <c r="N3" s="148">
        <f t="shared" si="0"/>
        <v>31200</v>
      </c>
      <c r="O3" s="125">
        <f t="shared" si="0"/>
        <v>52</v>
      </c>
      <c r="P3" s="148">
        <f t="shared" si="0"/>
        <v>31200</v>
      </c>
      <c r="Q3" s="125">
        <f t="shared" si="0"/>
        <v>52</v>
      </c>
      <c r="R3" s="148">
        <f t="shared" si="0"/>
        <v>31200</v>
      </c>
      <c r="S3" s="125">
        <f t="shared" si="0"/>
        <v>291.5</v>
      </c>
      <c r="T3" s="149">
        <f t="shared" si="0"/>
        <v>184400</v>
      </c>
    </row>
    <row r="4" spans="1:20" ht="14.5" x14ac:dyDescent="0.35">
      <c r="A4" s="130" t="s">
        <v>331</v>
      </c>
      <c r="B4" s="130" t="s">
        <v>340</v>
      </c>
      <c r="C4" s="130" t="s">
        <v>275</v>
      </c>
      <c r="D4" s="131">
        <v>1</v>
      </c>
      <c r="E4" s="130" t="s">
        <v>254</v>
      </c>
      <c r="F4" s="143" t="s">
        <v>17</v>
      </c>
      <c r="G4" s="141">
        <v>0.5</v>
      </c>
      <c r="H4" s="142">
        <f>G4*600</f>
        <v>300</v>
      </c>
      <c r="I4" s="141">
        <v>1</v>
      </c>
      <c r="J4" s="142">
        <f t="shared" ref="J4:J19" si="1">I4*600</f>
        <v>600</v>
      </c>
      <c r="K4" s="141">
        <v>1</v>
      </c>
      <c r="L4" s="142">
        <f t="shared" ref="L4:L19" si="2">K4*600</f>
        <v>600</v>
      </c>
      <c r="M4" s="141">
        <v>1</v>
      </c>
      <c r="N4" s="142">
        <f>M4*600</f>
        <v>600</v>
      </c>
      <c r="O4" s="141">
        <v>1</v>
      </c>
      <c r="P4" s="142">
        <f t="shared" ref="P4:P19" si="3">O4*600</f>
        <v>600</v>
      </c>
      <c r="Q4" s="141">
        <v>1</v>
      </c>
      <c r="R4" s="142">
        <f t="shared" ref="R4:R19" si="4">Q4*600</f>
        <v>600</v>
      </c>
      <c r="S4" s="141">
        <f>SUM(G4,I4,K4,M4,O4,Q4)</f>
        <v>5.5</v>
      </c>
      <c r="T4" s="142">
        <f>SUM(H4,J4,L4,N4,P4,R4)</f>
        <v>3300</v>
      </c>
    </row>
    <row r="5" spans="1:20" ht="14.5" x14ac:dyDescent="0.35">
      <c r="A5" s="122" t="s">
        <v>332</v>
      </c>
      <c r="B5" s="122" t="s">
        <v>329</v>
      </c>
      <c r="C5" s="122" t="s">
        <v>274</v>
      </c>
      <c r="D5" s="126">
        <v>1</v>
      </c>
      <c r="E5" s="122" t="s">
        <v>254</v>
      </c>
      <c r="F5" s="144" t="s">
        <v>17</v>
      </c>
      <c r="G5" s="141">
        <v>0.5</v>
      </c>
      <c r="H5" s="142">
        <f t="shared" ref="H5:H19" si="5">G5*600</f>
        <v>300</v>
      </c>
      <c r="I5" s="141">
        <v>1</v>
      </c>
      <c r="J5" s="142">
        <f t="shared" si="1"/>
        <v>600</v>
      </c>
      <c r="K5" s="141">
        <v>1</v>
      </c>
      <c r="L5" s="142">
        <f t="shared" si="2"/>
        <v>600</v>
      </c>
      <c r="M5" s="141">
        <v>1</v>
      </c>
      <c r="N5" s="142">
        <f t="shared" ref="N5:N19" si="6">M5*600</f>
        <v>600</v>
      </c>
      <c r="O5" s="141">
        <v>1</v>
      </c>
      <c r="P5" s="142">
        <f t="shared" si="3"/>
        <v>600</v>
      </c>
      <c r="Q5" s="141">
        <v>1</v>
      </c>
      <c r="R5" s="142">
        <f t="shared" si="4"/>
        <v>600</v>
      </c>
      <c r="S5" s="141">
        <f>SUM(G5,I5,K5,M5,O5,Q5)</f>
        <v>5.5</v>
      </c>
      <c r="T5" s="142">
        <f>SUM(H5,J5,L5,N5,P5,R5)</f>
        <v>3300</v>
      </c>
    </row>
    <row r="6" spans="1:20" ht="14.5" x14ac:dyDescent="0.35">
      <c r="A6" s="122" t="s">
        <v>331</v>
      </c>
      <c r="B6" s="122" t="s">
        <v>340</v>
      </c>
      <c r="C6" s="122" t="s">
        <v>280</v>
      </c>
      <c r="D6" s="126">
        <v>2</v>
      </c>
      <c r="E6" s="122" t="s">
        <v>255</v>
      </c>
      <c r="F6" s="144" t="s">
        <v>17</v>
      </c>
      <c r="G6" s="141">
        <v>1</v>
      </c>
      <c r="H6" s="142">
        <f t="shared" si="5"/>
        <v>600</v>
      </c>
      <c r="I6" s="141">
        <v>1</v>
      </c>
      <c r="J6" s="142">
        <f t="shared" si="1"/>
        <v>600</v>
      </c>
      <c r="K6" s="141">
        <v>1</v>
      </c>
      <c r="L6" s="142">
        <f t="shared" si="2"/>
        <v>600</v>
      </c>
      <c r="M6" s="141">
        <v>1</v>
      </c>
      <c r="N6" s="142">
        <f t="shared" si="6"/>
        <v>600</v>
      </c>
      <c r="O6" s="141">
        <v>1</v>
      </c>
      <c r="P6" s="142">
        <f t="shared" si="3"/>
        <v>600</v>
      </c>
      <c r="Q6" s="141">
        <v>1</v>
      </c>
      <c r="R6" s="142">
        <f t="shared" si="4"/>
        <v>600</v>
      </c>
      <c r="S6" s="141">
        <f t="shared" ref="S6:T19" si="7">SUM(G6,I6,K6,M6,O6,Q6)</f>
        <v>6</v>
      </c>
      <c r="T6" s="142">
        <f t="shared" si="7"/>
        <v>3600</v>
      </c>
    </row>
    <row r="7" spans="1:20" ht="14.5" x14ac:dyDescent="0.35">
      <c r="A7" s="122" t="s">
        <v>331</v>
      </c>
      <c r="B7" s="122" t="s">
        <v>340</v>
      </c>
      <c r="C7" s="127" t="s">
        <v>278</v>
      </c>
      <c r="D7" s="126">
        <v>2</v>
      </c>
      <c r="E7" s="122" t="s">
        <v>255</v>
      </c>
      <c r="F7" s="144" t="s">
        <v>17</v>
      </c>
      <c r="G7" s="141">
        <v>1</v>
      </c>
      <c r="H7" s="142">
        <f t="shared" si="5"/>
        <v>600</v>
      </c>
      <c r="I7" s="141">
        <v>2</v>
      </c>
      <c r="J7" s="142">
        <f t="shared" si="1"/>
        <v>1200</v>
      </c>
      <c r="K7" s="141">
        <v>2</v>
      </c>
      <c r="L7" s="142">
        <f t="shared" si="2"/>
        <v>1200</v>
      </c>
      <c r="M7" s="141">
        <v>2</v>
      </c>
      <c r="N7" s="142">
        <f t="shared" si="6"/>
        <v>1200</v>
      </c>
      <c r="O7" s="141">
        <v>2</v>
      </c>
      <c r="P7" s="142">
        <f t="shared" si="3"/>
        <v>1200</v>
      </c>
      <c r="Q7" s="141">
        <v>2</v>
      </c>
      <c r="R7" s="142">
        <f t="shared" si="4"/>
        <v>1200</v>
      </c>
      <c r="S7" s="141">
        <f t="shared" si="7"/>
        <v>11</v>
      </c>
      <c r="T7" s="142">
        <f t="shared" si="7"/>
        <v>6600</v>
      </c>
    </row>
    <row r="8" spans="1:20" ht="14.5" x14ac:dyDescent="0.35">
      <c r="A8" s="122" t="s">
        <v>333</v>
      </c>
      <c r="B8" s="122" t="s">
        <v>341</v>
      </c>
      <c r="C8" s="127" t="s">
        <v>279</v>
      </c>
      <c r="D8" s="126">
        <v>2</v>
      </c>
      <c r="E8" s="122" t="s">
        <v>255</v>
      </c>
      <c r="F8" s="144" t="s">
        <v>17</v>
      </c>
      <c r="G8" s="141">
        <v>1</v>
      </c>
      <c r="H8" s="142">
        <f t="shared" si="5"/>
        <v>600</v>
      </c>
      <c r="I8" s="141">
        <v>2</v>
      </c>
      <c r="J8" s="142">
        <f t="shared" si="1"/>
        <v>1200</v>
      </c>
      <c r="K8" s="141">
        <v>2</v>
      </c>
      <c r="L8" s="142">
        <f t="shared" si="2"/>
        <v>1200</v>
      </c>
      <c r="M8" s="141">
        <v>2</v>
      </c>
      <c r="N8" s="142">
        <f t="shared" si="6"/>
        <v>1200</v>
      </c>
      <c r="O8" s="141">
        <v>2</v>
      </c>
      <c r="P8" s="142">
        <f t="shared" si="3"/>
        <v>1200</v>
      </c>
      <c r="Q8" s="141">
        <v>2</v>
      </c>
      <c r="R8" s="142">
        <f t="shared" si="4"/>
        <v>1200</v>
      </c>
      <c r="S8" s="141">
        <f t="shared" si="7"/>
        <v>11</v>
      </c>
      <c r="T8" s="142">
        <f t="shared" si="7"/>
        <v>6600</v>
      </c>
    </row>
    <row r="9" spans="1:20" ht="14.5" x14ac:dyDescent="0.35">
      <c r="A9" s="122" t="s">
        <v>334</v>
      </c>
      <c r="B9" s="122" t="s">
        <v>342</v>
      </c>
      <c r="C9" s="122" t="s">
        <v>276</v>
      </c>
      <c r="D9" s="126">
        <v>2</v>
      </c>
      <c r="E9" s="122" t="s">
        <v>255</v>
      </c>
      <c r="F9" s="144" t="s">
        <v>17</v>
      </c>
      <c r="G9" s="141">
        <v>0.5</v>
      </c>
      <c r="H9" s="142">
        <f>(G9*600)+250</f>
        <v>550</v>
      </c>
      <c r="I9" s="141">
        <v>1</v>
      </c>
      <c r="J9" s="142">
        <f t="shared" si="1"/>
        <v>600</v>
      </c>
      <c r="K9" s="141">
        <v>1</v>
      </c>
      <c r="L9" s="142">
        <f t="shared" si="2"/>
        <v>600</v>
      </c>
      <c r="M9" s="141">
        <v>1</v>
      </c>
      <c r="N9" s="142">
        <f t="shared" si="6"/>
        <v>600</v>
      </c>
      <c r="O9" s="141">
        <v>1</v>
      </c>
      <c r="P9" s="142">
        <f t="shared" si="3"/>
        <v>600</v>
      </c>
      <c r="Q9" s="141">
        <v>1</v>
      </c>
      <c r="R9" s="142">
        <f t="shared" si="4"/>
        <v>600</v>
      </c>
      <c r="S9" s="141">
        <f t="shared" si="7"/>
        <v>5.5</v>
      </c>
      <c r="T9" s="142">
        <f t="shared" si="7"/>
        <v>3550</v>
      </c>
    </row>
    <row r="10" spans="1:20" ht="14.5" x14ac:dyDescent="0.35">
      <c r="A10" s="122" t="s">
        <v>334</v>
      </c>
      <c r="B10" s="122" t="s">
        <v>342</v>
      </c>
      <c r="C10" s="122" t="s">
        <v>277</v>
      </c>
      <c r="D10" s="126">
        <v>2</v>
      </c>
      <c r="E10" s="122" t="s">
        <v>255</v>
      </c>
      <c r="F10" s="144" t="s">
        <v>17</v>
      </c>
      <c r="G10" s="141">
        <v>0.5</v>
      </c>
      <c r="H10" s="142">
        <f>(G10*600)+250</f>
        <v>550</v>
      </c>
      <c r="I10" s="141">
        <v>1</v>
      </c>
      <c r="J10" s="142">
        <f t="shared" si="1"/>
        <v>600</v>
      </c>
      <c r="K10" s="141">
        <v>1</v>
      </c>
      <c r="L10" s="142">
        <f t="shared" si="2"/>
        <v>600</v>
      </c>
      <c r="M10" s="141">
        <v>1</v>
      </c>
      <c r="N10" s="142">
        <f t="shared" si="6"/>
        <v>600</v>
      </c>
      <c r="O10" s="141">
        <v>1</v>
      </c>
      <c r="P10" s="142">
        <f t="shared" si="3"/>
        <v>600</v>
      </c>
      <c r="Q10" s="141">
        <v>1</v>
      </c>
      <c r="R10" s="142">
        <f t="shared" si="4"/>
        <v>600</v>
      </c>
      <c r="S10" s="141">
        <f t="shared" ref="S10" si="8">SUM(G10,I10,K10,M10,O10,Q10)</f>
        <v>5.5</v>
      </c>
      <c r="T10" s="142">
        <f t="shared" ref="T10" si="9">SUM(H10,J10,L10,N10,P10,R10)</f>
        <v>3550</v>
      </c>
    </row>
    <row r="11" spans="1:20" ht="14.5" x14ac:dyDescent="0.35">
      <c r="A11" s="122" t="s">
        <v>331</v>
      </c>
      <c r="B11" s="122" t="s">
        <v>340</v>
      </c>
      <c r="C11" s="122" t="s">
        <v>282</v>
      </c>
      <c r="D11" s="126">
        <v>2.5</v>
      </c>
      <c r="E11" s="122" t="s">
        <v>256</v>
      </c>
      <c r="F11" s="144" t="s">
        <v>17</v>
      </c>
      <c r="G11" s="141">
        <v>0.5</v>
      </c>
      <c r="H11" s="142">
        <f t="shared" si="5"/>
        <v>300</v>
      </c>
      <c r="I11" s="141">
        <v>1</v>
      </c>
      <c r="J11" s="142">
        <f t="shared" si="1"/>
        <v>600</v>
      </c>
      <c r="K11" s="141">
        <v>1</v>
      </c>
      <c r="L11" s="142">
        <f t="shared" si="2"/>
        <v>600</v>
      </c>
      <c r="M11" s="141">
        <v>1</v>
      </c>
      <c r="N11" s="142">
        <f t="shared" si="6"/>
        <v>600</v>
      </c>
      <c r="O11" s="141">
        <v>1</v>
      </c>
      <c r="P11" s="142">
        <f t="shared" si="3"/>
        <v>600</v>
      </c>
      <c r="Q11" s="141">
        <v>1</v>
      </c>
      <c r="R11" s="142">
        <f t="shared" si="4"/>
        <v>600</v>
      </c>
      <c r="S11" s="141">
        <f t="shared" si="7"/>
        <v>5.5</v>
      </c>
      <c r="T11" s="142">
        <f t="shared" si="7"/>
        <v>3300</v>
      </c>
    </row>
    <row r="12" spans="1:20" ht="14.5" x14ac:dyDescent="0.35">
      <c r="A12" s="122" t="s">
        <v>331</v>
      </c>
      <c r="B12" s="122" t="s">
        <v>340</v>
      </c>
      <c r="C12" s="122" t="s">
        <v>287</v>
      </c>
      <c r="D12" s="126">
        <v>2.5</v>
      </c>
      <c r="E12" s="122" t="s">
        <v>258</v>
      </c>
      <c r="F12" s="144" t="s">
        <v>8</v>
      </c>
      <c r="G12" s="141">
        <v>3</v>
      </c>
      <c r="H12" s="142">
        <f t="shared" si="5"/>
        <v>1800</v>
      </c>
      <c r="I12" s="141">
        <v>4.5</v>
      </c>
      <c r="J12" s="142">
        <f t="shared" si="1"/>
        <v>2700</v>
      </c>
      <c r="K12" s="141">
        <v>4.5</v>
      </c>
      <c r="L12" s="142">
        <f t="shared" si="2"/>
        <v>2700</v>
      </c>
      <c r="M12" s="141">
        <v>4.5</v>
      </c>
      <c r="N12" s="142">
        <f t="shared" si="6"/>
        <v>2700</v>
      </c>
      <c r="O12" s="141">
        <v>4.5</v>
      </c>
      <c r="P12" s="142">
        <f t="shared" si="3"/>
        <v>2700</v>
      </c>
      <c r="Q12" s="141">
        <v>4.5</v>
      </c>
      <c r="R12" s="142">
        <f t="shared" si="4"/>
        <v>2700</v>
      </c>
      <c r="S12" s="141">
        <f t="shared" si="7"/>
        <v>25.5</v>
      </c>
      <c r="T12" s="142">
        <f t="shared" si="7"/>
        <v>15300</v>
      </c>
    </row>
    <row r="13" spans="1:20" ht="14.5" x14ac:dyDescent="0.35">
      <c r="A13" s="122" t="s">
        <v>331</v>
      </c>
      <c r="B13" s="122" t="s">
        <v>340</v>
      </c>
      <c r="C13" s="127" t="s">
        <v>281</v>
      </c>
      <c r="D13" s="126">
        <v>2.5</v>
      </c>
      <c r="E13" s="122" t="s">
        <v>256</v>
      </c>
      <c r="F13" s="144" t="s">
        <v>17</v>
      </c>
      <c r="G13" s="141">
        <v>3</v>
      </c>
      <c r="H13" s="142">
        <f t="shared" si="5"/>
        <v>1800</v>
      </c>
      <c r="I13" s="141">
        <v>4.5</v>
      </c>
      <c r="J13" s="142">
        <f t="shared" si="1"/>
        <v>2700</v>
      </c>
      <c r="K13" s="141">
        <v>4.5</v>
      </c>
      <c r="L13" s="142">
        <f t="shared" si="2"/>
        <v>2700</v>
      </c>
      <c r="M13" s="141">
        <v>4.5</v>
      </c>
      <c r="N13" s="142">
        <f t="shared" si="6"/>
        <v>2700</v>
      </c>
      <c r="O13" s="141">
        <v>4.5</v>
      </c>
      <c r="P13" s="142">
        <f t="shared" si="3"/>
        <v>2700</v>
      </c>
      <c r="Q13" s="141">
        <v>4.5</v>
      </c>
      <c r="R13" s="142">
        <f t="shared" si="4"/>
        <v>2700</v>
      </c>
      <c r="S13" s="141">
        <f t="shared" si="7"/>
        <v>25.5</v>
      </c>
      <c r="T13" s="142">
        <f t="shared" si="7"/>
        <v>15300</v>
      </c>
    </row>
    <row r="14" spans="1:20" ht="14.5" x14ac:dyDescent="0.35">
      <c r="A14" s="122" t="s">
        <v>334</v>
      </c>
      <c r="B14" s="122" t="s">
        <v>342</v>
      </c>
      <c r="C14" s="122" t="s">
        <v>283</v>
      </c>
      <c r="D14" s="126">
        <v>2.5</v>
      </c>
      <c r="E14" s="122" t="s">
        <v>257</v>
      </c>
      <c r="F14" s="144" t="s">
        <v>26</v>
      </c>
      <c r="G14" s="141">
        <v>2</v>
      </c>
      <c r="H14" s="142">
        <f>(G14*600)+1000</f>
        <v>2200</v>
      </c>
      <c r="I14" s="141">
        <v>3</v>
      </c>
      <c r="J14" s="142">
        <f t="shared" si="1"/>
        <v>1800</v>
      </c>
      <c r="K14" s="141">
        <v>3</v>
      </c>
      <c r="L14" s="142">
        <f t="shared" si="2"/>
        <v>1800</v>
      </c>
      <c r="M14" s="141">
        <v>3</v>
      </c>
      <c r="N14" s="142">
        <f t="shared" si="6"/>
        <v>1800</v>
      </c>
      <c r="O14" s="141">
        <v>3</v>
      </c>
      <c r="P14" s="142">
        <f t="shared" si="3"/>
        <v>1800</v>
      </c>
      <c r="Q14" s="141">
        <v>3</v>
      </c>
      <c r="R14" s="142">
        <f t="shared" si="4"/>
        <v>1800</v>
      </c>
      <c r="S14" s="141">
        <f t="shared" si="7"/>
        <v>17</v>
      </c>
      <c r="T14" s="142">
        <f t="shared" si="7"/>
        <v>11200</v>
      </c>
    </row>
    <row r="15" spans="1:20" ht="14.5" x14ac:dyDescent="0.35">
      <c r="A15" s="122" t="s">
        <v>334</v>
      </c>
      <c r="B15" s="122" t="s">
        <v>342</v>
      </c>
      <c r="C15" s="122" t="s">
        <v>284</v>
      </c>
      <c r="D15" s="126">
        <v>2.5</v>
      </c>
      <c r="E15" s="122" t="s">
        <v>257</v>
      </c>
      <c r="F15" s="144" t="s">
        <v>26</v>
      </c>
      <c r="G15" s="141">
        <v>2</v>
      </c>
      <c r="H15" s="142">
        <f>(G15*600)+1000</f>
        <v>2200</v>
      </c>
      <c r="I15" s="141">
        <v>3</v>
      </c>
      <c r="J15" s="142">
        <f t="shared" si="1"/>
        <v>1800</v>
      </c>
      <c r="K15" s="141">
        <v>3</v>
      </c>
      <c r="L15" s="142">
        <f t="shared" si="2"/>
        <v>1800</v>
      </c>
      <c r="M15" s="141">
        <v>3</v>
      </c>
      <c r="N15" s="142">
        <f t="shared" si="6"/>
        <v>1800</v>
      </c>
      <c r="O15" s="141">
        <v>3</v>
      </c>
      <c r="P15" s="142">
        <f t="shared" si="3"/>
        <v>1800</v>
      </c>
      <c r="Q15" s="141">
        <v>3</v>
      </c>
      <c r="R15" s="142">
        <f t="shared" si="4"/>
        <v>1800</v>
      </c>
      <c r="S15" s="141">
        <f t="shared" si="7"/>
        <v>17</v>
      </c>
      <c r="T15" s="142">
        <f t="shared" si="7"/>
        <v>11200</v>
      </c>
    </row>
    <row r="16" spans="1:20" ht="14.5" x14ac:dyDescent="0.35">
      <c r="A16" s="122" t="s">
        <v>334</v>
      </c>
      <c r="B16" s="122" t="s">
        <v>342</v>
      </c>
      <c r="C16" s="122" t="s">
        <v>285</v>
      </c>
      <c r="D16" s="126">
        <v>2.5</v>
      </c>
      <c r="E16" s="122" t="s">
        <v>258</v>
      </c>
      <c r="F16" s="144" t="s">
        <v>8</v>
      </c>
      <c r="G16" s="141">
        <v>12</v>
      </c>
      <c r="H16" s="142">
        <f>(G16*600)+6000</f>
        <v>13200</v>
      </c>
      <c r="I16" s="141">
        <v>17</v>
      </c>
      <c r="J16" s="142">
        <f t="shared" si="1"/>
        <v>10200</v>
      </c>
      <c r="K16" s="141">
        <v>17</v>
      </c>
      <c r="L16" s="142">
        <f t="shared" si="2"/>
        <v>10200</v>
      </c>
      <c r="M16" s="141">
        <v>17</v>
      </c>
      <c r="N16" s="142">
        <f t="shared" si="6"/>
        <v>10200</v>
      </c>
      <c r="O16" s="141">
        <v>17</v>
      </c>
      <c r="P16" s="142">
        <f t="shared" si="3"/>
        <v>10200</v>
      </c>
      <c r="Q16" s="141">
        <v>17</v>
      </c>
      <c r="R16" s="142">
        <f t="shared" si="4"/>
        <v>10200</v>
      </c>
      <c r="S16" s="141">
        <f t="shared" si="7"/>
        <v>97</v>
      </c>
      <c r="T16" s="142">
        <f t="shared" si="7"/>
        <v>64200</v>
      </c>
    </row>
    <row r="17" spans="1:20" ht="14.5" x14ac:dyDescent="0.35">
      <c r="A17" s="127" t="s">
        <v>335</v>
      </c>
      <c r="B17" s="127" t="s">
        <v>343</v>
      </c>
      <c r="C17" s="127" t="s">
        <v>288</v>
      </c>
      <c r="D17" s="126">
        <v>2.5</v>
      </c>
      <c r="E17" s="122" t="s">
        <v>258</v>
      </c>
      <c r="F17" s="145" t="s">
        <v>8</v>
      </c>
      <c r="G17" s="141">
        <v>2</v>
      </c>
      <c r="H17" s="142">
        <f>(G17*600)+1000</f>
        <v>2200</v>
      </c>
      <c r="I17" s="141">
        <v>8</v>
      </c>
      <c r="J17" s="142">
        <f t="shared" si="1"/>
        <v>4800</v>
      </c>
      <c r="K17" s="141">
        <v>8</v>
      </c>
      <c r="L17" s="142">
        <f t="shared" si="2"/>
        <v>4800</v>
      </c>
      <c r="M17" s="141">
        <v>8</v>
      </c>
      <c r="N17" s="142">
        <f t="shared" si="6"/>
        <v>4800</v>
      </c>
      <c r="O17" s="141">
        <v>8</v>
      </c>
      <c r="P17" s="142">
        <f t="shared" si="3"/>
        <v>4800</v>
      </c>
      <c r="Q17" s="141">
        <v>8</v>
      </c>
      <c r="R17" s="142">
        <f t="shared" si="4"/>
        <v>4800</v>
      </c>
      <c r="S17" s="141">
        <f t="shared" si="7"/>
        <v>42</v>
      </c>
      <c r="T17" s="142">
        <f t="shared" si="7"/>
        <v>26200</v>
      </c>
    </row>
    <row r="18" spans="1:20" ht="14.5" x14ac:dyDescent="0.35">
      <c r="A18" s="124" t="s">
        <v>337</v>
      </c>
      <c r="B18" s="124" t="s">
        <v>328</v>
      </c>
      <c r="C18" s="127" t="s">
        <v>286</v>
      </c>
      <c r="D18" s="126">
        <v>2.5</v>
      </c>
      <c r="E18" s="122" t="s">
        <v>258</v>
      </c>
      <c r="F18" s="145" t="s">
        <v>8</v>
      </c>
      <c r="G18" s="141">
        <v>1</v>
      </c>
      <c r="H18" s="142">
        <f t="shared" si="5"/>
        <v>600</v>
      </c>
      <c r="I18" s="141">
        <v>1</v>
      </c>
      <c r="J18" s="142">
        <f t="shared" si="1"/>
        <v>600</v>
      </c>
      <c r="K18" s="141">
        <v>1</v>
      </c>
      <c r="L18" s="142">
        <f t="shared" si="2"/>
        <v>600</v>
      </c>
      <c r="M18" s="141">
        <v>1</v>
      </c>
      <c r="N18" s="142">
        <f t="shared" si="6"/>
        <v>600</v>
      </c>
      <c r="O18" s="141">
        <v>1</v>
      </c>
      <c r="P18" s="142">
        <f t="shared" si="3"/>
        <v>600</v>
      </c>
      <c r="Q18" s="141">
        <v>1</v>
      </c>
      <c r="R18" s="142">
        <f t="shared" si="4"/>
        <v>600</v>
      </c>
      <c r="S18" s="141">
        <f t="shared" si="7"/>
        <v>6</v>
      </c>
      <c r="T18" s="142">
        <f t="shared" si="7"/>
        <v>3600</v>
      </c>
    </row>
    <row r="19" spans="1:20" ht="14.5" x14ac:dyDescent="0.35">
      <c r="A19" s="124" t="s">
        <v>337</v>
      </c>
      <c r="B19" s="124" t="s">
        <v>328</v>
      </c>
      <c r="C19" s="127" t="s">
        <v>289</v>
      </c>
      <c r="D19" s="126">
        <v>2.5</v>
      </c>
      <c r="E19" s="122" t="s">
        <v>259</v>
      </c>
      <c r="F19" s="145" t="s">
        <v>29</v>
      </c>
      <c r="G19" s="141">
        <v>1</v>
      </c>
      <c r="H19" s="142">
        <f t="shared" si="5"/>
        <v>600</v>
      </c>
      <c r="I19" s="141">
        <v>1</v>
      </c>
      <c r="J19" s="142">
        <f t="shared" si="1"/>
        <v>600</v>
      </c>
      <c r="K19" s="141">
        <v>1</v>
      </c>
      <c r="L19" s="142">
        <f t="shared" si="2"/>
        <v>600</v>
      </c>
      <c r="M19" s="141">
        <v>1</v>
      </c>
      <c r="N19" s="142">
        <f t="shared" si="6"/>
        <v>600</v>
      </c>
      <c r="O19" s="141">
        <v>1</v>
      </c>
      <c r="P19" s="142">
        <f t="shared" si="3"/>
        <v>600</v>
      </c>
      <c r="Q19" s="141">
        <v>1</v>
      </c>
      <c r="R19" s="142">
        <f t="shared" si="4"/>
        <v>600</v>
      </c>
      <c r="S19" s="141">
        <f t="shared" si="7"/>
        <v>6</v>
      </c>
      <c r="T19" s="142">
        <f t="shared" si="7"/>
        <v>3600</v>
      </c>
    </row>
    <row r="20" spans="1:20" ht="14.5" hidden="1" x14ac:dyDescent="0.35">
      <c r="A20" s="122" t="s">
        <v>331</v>
      </c>
      <c r="B20" s="122" t="s">
        <v>340</v>
      </c>
      <c r="C20" s="127" t="s">
        <v>290</v>
      </c>
      <c r="D20" s="126">
        <v>3.5</v>
      </c>
      <c r="E20" s="122" t="s">
        <v>260</v>
      </c>
      <c r="F20" s="144" t="s">
        <v>17</v>
      </c>
      <c r="G20" s="141"/>
      <c r="H20" s="141"/>
      <c r="I20" s="141"/>
      <c r="J20" s="141"/>
      <c r="K20" s="141"/>
      <c r="L20" s="141"/>
      <c r="M20" s="141"/>
      <c r="N20" s="141"/>
      <c r="O20" s="141"/>
      <c r="P20" s="141"/>
      <c r="Q20" s="141"/>
      <c r="R20" s="141"/>
      <c r="S20" s="141"/>
      <c r="T20" s="141"/>
    </row>
    <row r="21" spans="1:20" ht="14.5" hidden="1" x14ac:dyDescent="0.35">
      <c r="A21" s="122" t="s">
        <v>331</v>
      </c>
      <c r="B21" s="122" t="s">
        <v>340</v>
      </c>
      <c r="C21" s="122" t="s">
        <v>299</v>
      </c>
      <c r="D21" s="126">
        <v>3.5</v>
      </c>
      <c r="E21" s="122" t="s">
        <v>262</v>
      </c>
      <c r="F21" s="144" t="s">
        <v>8</v>
      </c>
      <c r="G21" s="141"/>
      <c r="H21" s="141"/>
      <c r="I21" s="141"/>
      <c r="J21" s="141"/>
      <c r="K21" s="141"/>
      <c r="L21" s="141"/>
      <c r="M21" s="141"/>
      <c r="N21" s="141"/>
      <c r="O21" s="141"/>
      <c r="P21" s="141"/>
      <c r="Q21" s="141"/>
      <c r="R21" s="141"/>
      <c r="S21" s="141"/>
      <c r="T21" s="141"/>
    </row>
    <row r="22" spans="1:20" ht="14.5" hidden="1" x14ac:dyDescent="0.35">
      <c r="A22" s="122" t="s">
        <v>331</v>
      </c>
      <c r="B22" s="122" t="s">
        <v>340</v>
      </c>
      <c r="C22" s="127" t="s">
        <v>305</v>
      </c>
      <c r="D22" s="126">
        <v>3.5</v>
      </c>
      <c r="E22" s="122" t="s">
        <v>263</v>
      </c>
      <c r="F22" s="145" t="s">
        <v>29</v>
      </c>
      <c r="G22" s="141"/>
      <c r="H22" s="141"/>
      <c r="I22" s="141"/>
      <c r="J22" s="141"/>
      <c r="K22" s="141"/>
      <c r="L22" s="141"/>
      <c r="M22" s="141"/>
      <c r="N22" s="141"/>
      <c r="O22" s="141"/>
      <c r="P22" s="141"/>
      <c r="Q22" s="141"/>
      <c r="R22" s="141"/>
      <c r="S22" s="141"/>
      <c r="T22" s="141"/>
    </row>
    <row r="23" spans="1:20" ht="14.5" hidden="1" x14ac:dyDescent="0.35">
      <c r="A23" s="122" t="s">
        <v>331</v>
      </c>
      <c r="B23" s="122" t="s">
        <v>340</v>
      </c>
      <c r="C23" s="127" t="s">
        <v>301</v>
      </c>
      <c r="D23" s="126">
        <v>3.5</v>
      </c>
      <c r="E23" s="122" t="s">
        <v>262</v>
      </c>
      <c r="F23" s="145" t="s">
        <v>8</v>
      </c>
      <c r="G23" s="141"/>
      <c r="H23" s="141"/>
      <c r="I23" s="141"/>
      <c r="J23" s="141"/>
      <c r="K23" s="141"/>
      <c r="L23" s="141"/>
      <c r="M23" s="141"/>
      <c r="N23" s="141"/>
      <c r="O23" s="141"/>
      <c r="P23" s="141"/>
      <c r="Q23" s="141"/>
      <c r="R23" s="141"/>
      <c r="S23" s="141"/>
      <c r="T23" s="141"/>
    </row>
    <row r="24" spans="1:20" ht="14.5" hidden="1" x14ac:dyDescent="0.35">
      <c r="A24" s="122" t="s">
        <v>331</v>
      </c>
      <c r="B24" s="122" t="s">
        <v>340</v>
      </c>
      <c r="C24" s="122" t="s">
        <v>306</v>
      </c>
      <c r="D24" s="126">
        <v>3.5</v>
      </c>
      <c r="E24" s="122" t="s">
        <v>263</v>
      </c>
      <c r="F24" s="144" t="s">
        <v>29</v>
      </c>
      <c r="G24" s="141"/>
      <c r="H24" s="141"/>
      <c r="I24" s="141"/>
      <c r="J24" s="141"/>
      <c r="K24" s="141"/>
      <c r="L24" s="141"/>
      <c r="M24" s="141"/>
      <c r="N24" s="141"/>
      <c r="O24" s="141"/>
      <c r="P24" s="141"/>
      <c r="Q24" s="141"/>
      <c r="R24" s="141"/>
      <c r="S24" s="141"/>
      <c r="T24" s="141"/>
    </row>
    <row r="25" spans="1:20" ht="14.5" hidden="1" x14ac:dyDescent="0.35">
      <c r="A25" s="122" t="s">
        <v>331</v>
      </c>
      <c r="B25" s="122" t="s">
        <v>340</v>
      </c>
      <c r="C25" s="127" t="s">
        <v>292</v>
      </c>
      <c r="D25" s="126">
        <v>3.5</v>
      </c>
      <c r="E25" s="122" t="s">
        <v>260</v>
      </c>
      <c r="F25" s="144" t="s">
        <v>17</v>
      </c>
      <c r="G25" s="141"/>
      <c r="H25" s="141"/>
      <c r="I25" s="141"/>
      <c r="J25" s="141"/>
      <c r="K25" s="141"/>
      <c r="L25" s="141"/>
      <c r="M25" s="141"/>
      <c r="N25" s="141"/>
      <c r="O25" s="141"/>
      <c r="P25" s="141"/>
      <c r="Q25" s="141"/>
      <c r="R25" s="141"/>
      <c r="S25" s="141"/>
      <c r="T25" s="141"/>
    </row>
    <row r="26" spans="1:20" ht="14.5" hidden="1" x14ac:dyDescent="0.35">
      <c r="A26" s="122" t="s">
        <v>331</v>
      </c>
      <c r="B26" s="122" t="s">
        <v>340</v>
      </c>
      <c r="C26" s="122" t="s">
        <v>297</v>
      </c>
      <c r="D26" s="126">
        <v>3.5</v>
      </c>
      <c r="E26" s="122" t="s">
        <v>261</v>
      </c>
      <c r="F26" s="144" t="s">
        <v>26</v>
      </c>
      <c r="G26" s="141"/>
      <c r="H26" s="141"/>
      <c r="I26" s="141"/>
      <c r="J26" s="141"/>
      <c r="K26" s="141"/>
      <c r="L26" s="141"/>
      <c r="M26" s="141"/>
      <c r="N26" s="141"/>
      <c r="O26" s="141"/>
      <c r="P26" s="141"/>
      <c r="Q26" s="141"/>
      <c r="R26" s="141"/>
      <c r="S26" s="141"/>
      <c r="T26" s="141"/>
    </row>
    <row r="27" spans="1:20" ht="14.5" hidden="1" x14ac:dyDescent="0.35">
      <c r="A27" s="122" t="s">
        <v>331</v>
      </c>
      <c r="B27" s="122" t="s">
        <v>340</v>
      </c>
      <c r="C27" s="127" t="s">
        <v>298</v>
      </c>
      <c r="D27" s="126">
        <v>3.5</v>
      </c>
      <c r="E27" s="122" t="s">
        <v>262</v>
      </c>
      <c r="F27" s="145" t="s">
        <v>8</v>
      </c>
      <c r="G27" s="141"/>
      <c r="H27" s="141"/>
      <c r="I27" s="141"/>
      <c r="J27" s="141"/>
      <c r="K27" s="141"/>
      <c r="L27" s="141"/>
      <c r="M27" s="141"/>
      <c r="N27" s="141"/>
      <c r="O27" s="141"/>
      <c r="P27" s="141"/>
      <c r="Q27" s="141"/>
      <c r="R27" s="141"/>
      <c r="S27" s="141"/>
      <c r="T27" s="141"/>
    </row>
    <row r="28" spans="1:20" ht="14.5" hidden="1" x14ac:dyDescent="0.35">
      <c r="A28" s="122" t="s">
        <v>331</v>
      </c>
      <c r="B28" s="122" t="s">
        <v>340</v>
      </c>
      <c r="C28" s="127" t="s">
        <v>302</v>
      </c>
      <c r="D28" s="126">
        <v>3.5</v>
      </c>
      <c r="E28" s="122" t="s">
        <v>262</v>
      </c>
      <c r="F28" s="145" t="s">
        <v>8</v>
      </c>
      <c r="G28" s="141"/>
      <c r="H28" s="141"/>
      <c r="I28" s="141"/>
      <c r="J28" s="141"/>
      <c r="K28" s="141"/>
      <c r="L28" s="141"/>
      <c r="M28" s="141"/>
      <c r="N28" s="141"/>
      <c r="O28" s="141"/>
      <c r="P28" s="141"/>
      <c r="Q28" s="141"/>
      <c r="R28" s="141"/>
      <c r="S28" s="141"/>
      <c r="T28" s="141"/>
    </row>
    <row r="29" spans="1:20" ht="14.5" hidden="1" x14ac:dyDescent="0.35">
      <c r="A29" s="122" t="s">
        <v>332</v>
      </c>
      <c r="B29" s="122" t="s">
        <v>329</v>
      </c>
      <c r="C29" s="122" t="s">
        <v>294</v>
      </c>
      <c r="D29" s="126">
        <v>3.5</v>
      </c>
      <c r="E29" s="122" t="s">
        <v>260</v>
      </c>
      <c r="F29" s="144" t="s">
        <v>17</v>
      </c>
      <c r="G29" s="141"/>
      <c r="H29" s="141"/>
      <c r="I29" s="141"/>
      <c r="J29" s="141"/>
      <c r="K29" s="141"/>
      <c r="L29" s="141"/>
      <c r="M29" s="141"/>
      <c r="N29" s="141"/>
      <c r="O29" s="141"/>
      <c r="P29" s="141"/>
      <c r="Q29" s="141"/>
      <c r="R29" s="141"/>
      <c r="S29" s="141"/>
      <c r="T29" s="141"/>
    </row>
    <row r="30" spans="1:20" ht="14.5" hidden="1" x14ac:dyDescent="0.35">
      <c r="A30" s="122" t="s">
        <v>332</v>
      </c>
      <c r="B30" s="122" t="s">
        <v>329</v>
      </c>
      <c r="C30" s="122" t="s">
        <v>295</v>
      </c>
      <c r="D30" s="126">
        <v>3.5</v>
      </c>
      <c r="E30" s="122" t="s">
        <v>260</v>
      </c>
      <c r="F30" s="144" t="s">
        <v>17</v>
      </c>
      <c r="G30" s="141"/>
      <c r="H30" s="141"/>
      <c r="I30" s="141"/>
      <c r="J30" s="141"/>
      <c r="K30" s="141"/>
      <c r="L30" s="141"/>
      <c r="M30" s="141"/>
      <c r="N30" s="141"/>
      <c r="O30" s="141"/>
      <c r="P30" s="141"/>
      <c r="Q30" s="141"/>
      <c r="R30" s="141"/>
      <c r="S30" s="141"/>
      <c r="T30" s="141"/>
    </row>
    <row r="31" spans="1:20" ht="14.5" hidden="1" x14ac:dyDescent="0.35">
      <c r="A31" s="122" t="s">
        <v>332</v>
      </c>
      <c r="B31" s="122" t="s">
        <v>329</v>
      </c>
      <c r="C31" s="122" t="s">
        <v>291</v>
      </c>
      <c r="D31" s="126">
        <v>3.5</v>
      </c>
      <c r="E31" s="122" t="s">
        <v>260</v>
      </c>
      <c r="F31" s="144" t="s">
        <v>17</v>
      </c>
      <c r="G31" s="141"/>
      <c r="H31" s="141"/>
      <c r="I31" s="141"/>
      <c r="J31" s="141"/>
      <c r="K31" s="141"/>
      <c r="L31" s="141"/>
      <c r="M31" s="141"/>
      <c r="N31" s="141"/>
      <c r="O31" s="141"/>
      <c r="P31" s="141"/>
      <c r="Q31" s="141"/>
      <c r="R31" s="141"/>
      <c r="S31" s="141"/>
      <c r="T31" s="141"/>
    </row>
    <row r="32" spans="1:20" ht="14.5" hidden="1" x14ac:dyDescent="0.35">
      <c r="A32" s="122" t="s">
        <v>333</v>
      </c>
      <c r="B32" s="122" t="s">
        <v>341</v>
      </c>
      <c r="C32" s="122" t="s">
        <v>293</v>
      </c>
      <c r="D32" s="126">
        <v>3.5</v>
      </c>
      <c r="E32" s="122" t="s">
        <v>260</v>
      </c>
      <c r="F32" s="144" t="s">
        <v>17</v>
      </c>
      <c r="G32" s="141"/>
      <c r="H32" s="141"/>
      <c r="I32" s="141"/>
      <c r="J32" s="141"/>
      <c r="K32" s="141"/>
      <c r="L32" s="141"/>
      <c r="M32" s="141"/>
      <c r="N32" s="141"/>
      <c r="O32" s="141"/>
      <c r="P32" s="141"/>
      <c r="Q32" s="141"/>
      <c r="R32" s="141"/>
      <c r="S32" s="141"/>
      <c r="T32" s="141"/>
    </row>
    <row r="33" spans="1:20" ht="14.5" hidden="1" x14ac:dyDescent="0.35">
      <c r="A33" s="122" t="s">
        <v>333</v>
      </c>
      <c r="B33" s="122" t="s">
        <v>341</v>
      </c>
      <c r="C33" s="122" t="s">
        <v>296</v>
      </c>
      <c r="D33" s="126">
        <v>3.5</v>
      </c>
      <c r="E33" s="122" t="s">
        <v>261</v>
      </c>
      <c r="F33" s="144" t="s">
        <v>26</v>
      </c>
      <c r="G33" s="141"/>
      <c r="H33" s="141"/>
      <c r="I33" s="141"/>
      <c r="J33" s="141"/>
      <c r="K33" s="141"/>
      <c r="L33" s="141"/>
      <c r="M33" s="141"/>
      <c r="N33" s="141"/>
      <c r="O33" s="141"/>
      <c r="P33" s="141"/>
      <c r="Q33" s="141"/>
      <c r="R33" s="141"/>
      <c r="S33" s="141"/>
      <c r="T33" s="141"/>
    </row>
    <row r="34" spans="1:20" ht="14.5" hidden="1" x14ac:dyDescent="0.35">
      <c r="A34" s="127" t="s">
        <v>335</v>
      </c>
      <c r="B34" s="127" t="s">
        <v>343</v>
      </c>
      <c r="C34" s="127" t="s">
        <v>304</v>
      </c>
      <c r="D34" s="126">
        <v>3.5</v>
      </c>
      <c r="E34" s="122" t="s">
        <v>262</v>
      </c>
      <c r="F34" s="145" t="s">
        <v>8</v>
      </c>
      <c r="G34" s="141"/>
      <c r="H34" s="141"/>
      <c r="I34" s="141"/>
      <c r="J34" s="141"/>
      <c r="K34" s="141"/>
      <c r="L34" s="141"/>
      <c r="M34" s="141"/>
      <c r="N34" s="141"/>
      <c r="O34" s="141"/>
      <c r="P34" s="141"/>
      <c r="Q34" s="141"/>
      <c r="R34" s="141"/>
      <c r="S34" s="141"/>
      <c r="T34" s="141"/>
    </row>
    <row r="35" spans="1:20" ht="14.5" hidden="1" x14ac:dyDescent="0.35">
      <c r="A35" s="127" t="s">
        <v>336</v>
      </c>
      <c r="B35" s="127" t="s">
        <v>344</v>
      </c>
      <c r="C35" s="127" t="s">
        <v>300</v>
      </c>
      <c r="D35" s="126">
        <v>3.5</v>
      </c>
      <c r="E35" s="122" t="s">
        <v>262</v>
      </c>
      <c r="F35" s="145" t="s">
        <v>8</v>
      </c>
      <c r="G35" s="141"/>
      <c r="H35" s="141"/>
      <c r="I35" s="141"/>
      <c r="J35" s="141"/>
      <c r="K35" s="141"/>
      <c r="L35" s="141"/>
      <c r="M35" s="141"/>
      <c r="N35" s="141"/>
      <c r="O35" s="141"/>
      <c r="P35" s="141"/>
      <c r="Q35" s="141"/>
      <c r="R35" s="141"/>
      <c r="S35" s="141"/>
      <c r="T35" s="141"/>
    </row>
    <row r="36" spans="1:20" ht="14.5" hidden="1" x14ac:dyDescent="0.35">
      <c r="A36" s="127" t="s">
        <v>336</v>
      </c>
      <c r="B36" s="127" t="s">
        <v>344</v>
      </c>
      <c r="C36" s="127" t="s">
        <v>303</v>
      </c>
      <c r="D36" s="126">
        <v>3.5</v>
      </c>
      <c r="E36" s="122" t="s">
        <v>262</v>
      </c>
      <c r="F36" s="145" t="s">
        <v>8</v>
      </c>
      <c r="G36" s="141"/>
      <c r="H36" s="141"/>
      <c r="I36" s="141"/>
      <c r="J36" s="141"/>
      <c r="K36" s="141"/>
      <c r="L36" s="141"/>
      <c r="M36" s="141"/>
      <c r="N36" s="141"/>
      <c r="O36" s="141"/>
      <c r="P36" s="141"/>
      <c r="Q36" s="141"/>
      <c r="R36" s="141"/>
      <c r="S36" s="141"/>
      <c r="T36" s="141"/>
    </row>
    <row r="37" spans="1:20" ht="14.5" hidden="1" x14ac:dyDescent="0.35">
      <c r="A37" s="122" t="s">
        <v>331</v>
      </c>
      <c r="B37" s="122" t="s">
        <v>340</v>
      </c>
      <c r="C37" s="122" t="s">
        <v>311</v>
      </c>
      <c r="D37" s="126">
        <v>4.5</v>
      </c>
      <c r="E37" s="122" t="s">
        <v>266</v>
      </c>
      <c r="F37" s="144" t="s">
        <v>8</v>
      </c>
      <c r="G37" s="141"/>
      <c r="H37" s="141"/>
      <c r="I37" s="141"/>
      <c r="J37" s="141"/>
      <c r="K37" s="141"/>
      <c r="L37" s="141"/>
      <c r="M37" s="141"/>
      <c r="N37" s="141"/>
      <c r="O37" s="141"/>
      <c r="P37" s="141"/>
      <c r="Q37" s="141"/>
      <c r="R37" s="141"/>
      <c r="S37" s="141"/>
      <c r="T37" s="141"/>
    </row>
    <row r="38" spans="1:20" ht="14.5" hidden="1" x14ac:dyDescent="0.35">
      <c r="A38" s="122" t="s">
        <v>331</v>
      </c>
      <c r="B38" s="122" t="s">
        <v>340</v>
      </c>
      <c r="C38" s="122" t="s">
        <v>314</v>
      </c>
      <c r="D38" s="126">
        <v>4.5</v>
      </c>
      <c r="E38" s="122" t="s">
        <v>267</v>
      </c>
      <c r="F38" s="144" t="s">
        <v>29</v>
      </c>
      <c r="G38" s="141"/>
      <c r="H38" s="141"/>
      <c r="I38" s="141"/>
      <c r="J38" s="141"/>
      <c r="K38" s="141"/>
      <c r="L38" s="141"/>
      <c r="M38" s="141"/>
      <c r="N38" s="141"/>
      <c r="O38" s="141"/>
      <c r="P38" s="141"/>
      <c r="Q38" s="141"/>
      <c r="R38" s="141"/>
      <c r="S38" s="141"/>
      <c r="T38" s="141"/>
    </row>
    <row r="39" spans="1:20" ht="14.5" hidden="1" x14ac:dyDescent="0.35">
      <c r="A39" s="122" t="s">
        <v>331</v>
      </c>
      <c r="B39" s="122" t="s">
        <v>340</v>
      </c>
      <c r="C39" s="122" t="s">
        <v>317</v>
      </c>
      <c r="D39" s="126">
        <v>4.5</v>
      </c>
      <c r="E39" s="122" t="s">
        <v>267</v>
      </c>
      <c r="F39" s="144" t="s">
        <v>29</v>
      </c>
      <c r="G39" s="141"/>
      <c r="H39" s="141"/>
      <c r="I39" s="141"/>
      <c r="J39" s="141"/>
      <c r="K39" s="141"/>
      <c r="L39" s="141"/>
      <c r="M39" s="141"/>
      <c r="N39" s="141"/>
      <c r="O39" s="141"/>
      <c r="P39" s="141"/>
      <c r="Q39" s="141"/>
      <c r="R39" s="141"/>
      <c r="S39" s="141"/>
      <c r="T39" s="141"/>
    </row>
    <row r="40" spans="1:20" ht="14.5" hidden="1" x14ac:dyDescent="0.35">
      <c r="A40" s="122" t="s">
        <v>331</v>
      </c>
      <c r="B40" s="122" t="s">
        <v>340</v>
      </c>
      <c r="C40" s="127" t="s">
        <v>307</v>
      </c>
      <c r="D40" s="126">
        <v>4.5</v>
      </c>
      <c r="E40" s="122" t="s">
        <v>264</v>
      </c>
      <c r="F40" s="144" t="s">
        <v>17</v>
      </c>
      <c r="G40" s="141"/>
      <c r="H40" s="141"/>
      <c r="I40" s="141"/>
      <c r="J40" s="141"/>
      <c r="K40" s="141"/>
      <c r="L40" s="141"/>
      <c r="M40" s="141"/>
      <c r="N40" s="141"/>
      <c r="O40" s="141"/>
      <c r="P40" s="141"/>
      <c r="Q40" s="141"/>
      <c r="R40" s="141"/>
      <c r="S40" s="141"/>
      <c r="T40" s="141"/>
    </row>
    <row r="41" spans="1:20" ht="14.5" hidden="1" x14ac:dyDescent="0.35">
      <c r="A41" s="122" t="s">
        <v>331</v>
      </c>
      <c r="B41" s="122" t="s">
        <v>340</v>
      </c>
      <c r="C41" s="127" t="s">
        <v>312</v>
      </c>
      <c r="D41" s="126">
        <v>4.5</v>
      </c>
      <c r="E41" s="122" t="s">
        <v>266</v>
      </c>
      <c r="F41" s="145" t="s">
        <v>8</v>
      </c>
      <c r="G41" s="141"/>
      <c r="H41" s="141"/>
      <c r="I41" s="141"/>
      <c r="J41" s="141"/>
      <c r="K41" s="141"/>
      <c r="L41" s="141"/>
      <c r="M41" s="141"/>
      <c r="N41" s="141"/>
      <c r="O41" s="141"/>
      <c r="P41" s="141"/>
      <c r="Q41" s="141"/>
      <c r="R41" s="141"/>
      <c r="S41" s="141"/>
      <c r="T41" s="141"/>
    </row>
    <row r="42" spans="1:20" ht="14.5" hidden="1" x14ac:dyDescent="0.35">
      <c r="A42" s="122" t="s">
        <v>332</v>
      </c>
      <c r="B42" s="122" t="s">
        <v>329</v>
      </c>
      <c r="C42" s="122" t="s">
        <v>309</v>
      </c>
      <c r="D42" s="126">
        <v>4.5</v>
      </c>
      <c r="E42" s="122" t="s">
        <v>266</v>
      </c>
      <c r="F42" s="144" t="s">
        <v>8</v>
      </c>
      <c r="G42" s="141"/>
      <c r="H42" s="141"/>
      <c r="I42" s="141"/>
      <c r="J42" s="141"/>
      <c r="K42" s="141"/>
      <c r="L42" s="141"/>
      <c r="M42" s="141"/>
      <c r="N42" s="141"/>
      <c r="O42" s="141"/>
      <c r="P42" s="141"/>
      <c r="Q42" s="141"/>
      <c r="R42" s="141"/>
      <c r="S42" s="141"/>
      <c r="T42" s="141"/>
    </row>
    <row r="43" spans="1:20" ht="14.5" hidden="1" x14ac:dyDescent="0.35">
      <c r="A43" s="122" t="s">
        <v>332</v>
      </c>
      <c r="B43" s="122" t="s">
        <v>329</v>
      </c>
      <c r="C43" s="127" t="s">
        <v>316</v>
      </c>
      <c r="D43" s="126">
        <v>4.5</v>
      </c>
      <c r="E43" s="122" t="s">
        <v>267</v>
      </c>
      <c r="F43" s="145" t="s">
        <v>29</v>
      </c>
      <c r="G43" s="141"/>
      <c r="H43" s="141"/>
      <c r="I43" s="141"/>
      <c r="J43" s="141"/>
      <c r="K43" s="141"/>
      <c r="L43" s="141"/>
      <c r="M43" s="141"/>
      <c r="N43" s="141"/>
      <c r="O43" s="141"/>
      <c r="P43" s="141"/>
      <c r="Q43" s="141"/>
      <c r="R43" s="141"/>
      <c r="S43" s="141"/>
      <c r="T43" s="141"/>
    </row>
    <row r="44" spans="1:20" ht="14.5" hidden="1" x14ac:dyDescent="0.35">
      <c r="A44" s="122" t="s">
        <v>334</v>
      </c>
      <c r="B44" s="122" t="s">
        <v>342</v>
      </c>
      <c r="C44" s="122" t="s">
        <v>310</v>
      </c>
      <c r="D44" s="126">
        <v>4.5</v>
      </c>
      <c r="E44" s="122" t="s">
        <v>266</v>
      </c>
      <c r="F44" s="144" t="s">
        <v>8</v>
      </c>
      <c r="G44" s="141"/>
      <c r="H44" s="141"/>
      <c r="I44" s="141"/>
      <c r="J44" s="141"/>
      <c r="K44" s="141"/>
      <c r="L44" s="141"/>
      <c r="M44" s="141"/>
      <c r="N44" s="141"/>
      <c r="O44" s="141"/>
      <c r="P44" s="141"/>
      <c r="Q44" s="141"/>
      <c r="R44" s="141"/>
      <c r="S44" s="141"/>
      <c r="T44" s="141"/>
    </row>
    <row r="45" spans="1:20" ht="14.5" hidden="1" x14ac:dyDescent="0.35">
      <c r="A45" s="122" t="s">
        <v>334</v>
      </c>
      <c r="B45" s="122" t="s">
        <v>342</v>
      </c>
      <c r="C45" s="127" t="s">
        <v>315</v>
      </c>
      <c r="D45" s="126">
        <v>4.5</v>
      </c>
      <c r="E45" s="122" t="s">
        <v>267</v>
      </c>
      <c r="F45" s="145" t="s">
        <v>29</v>
      </c>
      <c r="G45" s="141"/>
      <c r="H45" s="141"/>
      <c r="I45" s="141"/>
      <c r="J45" s="141"/>
      <c r="K45" s="141"/>
      <c r="L45" s="141"/>
      <c r="M45" s="141"/>
      <c r="N45" s="141"/>
      <c r="O45" s="141"/>
      <c r="P45" s="141"/>
      <c r="Q45" s="141"/>
      <c r="R45" s="141"/>
      <c r="S45" s="141"/>
      <c r="T45" s="141"/>
    </row>
    <row r="46" spans="1:20" ht="14.5" hidden="1" x14ac:dyDescent="0.35">
      <c r="A46" s="122" t="s">
        <v>334</v>
      </c>
      <c r="B46" s="122" t="s">
        <v>342</v>
      </c>
      <c r="C46" s="122" t="s">
        <v>308</v>
      </c>
      <c r="D46" s="126">
        <v>4.5</v>
      </c>
      <c r="E46" s="122" t="s">
        <v>265</v>
      </c>
      <c r="F46" s="144" t="s">
        <v>26</v>
      </c>
      <c r="G46" s="141"/>
      <c r="H46" s="141"/>
      <c r="I46" s="141"/>
      <c r="J46" s="141"/>
      <c r="K46" s="141"/>
      <c r="L46" s="141"/>
      <c r="M46" s="141"/>
      <c r="N46" s="141"/>
      <c r="O46" s="141"/>
      <c r="P46" s="141"/>
      <c r="Q46" s="141"/>
      <c r="R46" s="141"/>
      <c r="S46" s="141"/>
      <c r="T46" s="141"/>
    </row>
    <row r="47" spans="1:20" ht="14.5" hidden="1" x14ac:dyDescent="0.35">
      <c r="A47" s="127" t="s">
        <v>335</v>
      </c>
      <c r="B47" s="127" t="s">
        <v>343</v>
      </c>
      <c r="C47" s="127" t="s">
        <v>313</v>
      </c>
      <c r="D47" s="126">
        <v>4.5</v>
      </c>
      <c r="E47" s="122" t="s">
        <v>266</v>
      </c>
      <c r="F47" s="145" t="s">
        <v>8</v>
      </c>
      <c r="G47" s="141"/>
      <c r="H47" s="141"/>
      <c r="I47" s="141"/>
      <c r="J47" s="141"/>
      <c r="K47" s="141"/>
      <c r="L47" s="141"/>
      <c r="M47" s="141"/>
      <c r="N47" s="141"/>
      <c r="O47" s="141"/>
      <c r="P47" s="141"/>
      <c r="Q47" s="141"/>
      <c r="R47" s="141"/>
      <c r="S47" s="141"/>
      <c r="T47" s="141"/>
    </row>
    <row r="48" spans="1:20" ht="14.5" hidden="1" x14ac:dyDescent="0.35">
      <c r="A48" s="122" t="s">
        <v>331</v>
      </c>
      <c r="B48" s="122" t="s">
        <v>340</v>
      </c>
      <c r="C48" s="127" t="s">
        <v>318</v>
      </c>
      <c r="D48" s="126">
        <v>5.5</v>
      </c>
      <c r="E48" s="122" t="s">
        <v>268</v>
      </c>
      <c r="F48" s="145" t="s">
        <v>8</v>
      </c>
      <c r="G48" s="141"/>
      <c r="H48" s="141"/>
      <c r="I48" s="141"/>
      <c r="J48" s="141"/>
      <c r="K48" s="141"/>
      <c r="L48" s="141"/>
      <c r="M48" s="141"/>
      <c r="N48" s="141"/>
      <c r="O48" s="141"/>
      <c r="P48" s="141"/>
      <c r="Q48" s="141"/>
      <c r="R48" s="141"/>
      <c r="S48" s="141"/>
      <c r="T48" s="141"/>
    </row>
    <row r="49" spans="1:20" ht="14.5" hidden="1" x14ac:dyDescent="0.35">
      <c r="A49" s="122" t="s">
        <v>332</v>
      </c>
      <c r="B49" s="122" t="s">
        <v>329</v>
      </c>
      <c r="C49" s="127" t="s">
        <v>322</v>
      </c>
      <c r="D49" s="126">
        <v>5.5</v>
      </c>
      <c r="E49" s="122" t="s">
        <v>269</v>
      </c>
      <c r="F49" s="145" t="s">
        <v>29</v>
      </c>
      <c r="G49" s="141"/>
      <c r="H49" s="141"/>
      <c r="I49" s="141"/>
      <c r="J49" s="141"/>
      <c r="K49" s="141"/>
      <c r="L49" s="141"/>
      <c r="M49" s="141"/>
      <c r="N49" s="141"/>
      <c r="O49" s="141"/>
      <c r="P49" s="141"/>
      <c r="Q49" s="141"/>
      <c r="R49" s="141"/>
      <c r="S49" s="141"/>
      <c r="T49" s="141"/>
    </row>
    <row r="50" spans="1:20" ht="14.5" hidden="1" x14ac:dyDescent="0.35">
      <c r="A50" s="122" t="s">
        <v>333</v>
      </c>
      <c r="B50" s="122" t="s">
        <v>341</v>
      </c>
      <c r="C50" s="127" t="s">
        <v>324</v>
      </c>
      <c r="D50" s="126">
        <v>5.5</v>
      </c>
      <c r="E50" s="122" t="s">
        <v>269</v>
      </c>
      <c r="F50" s="145" t="s">
        <v>29</v>
      </c>
      <c r="G50" s="141"/>
      <c r="H50" s="141"/>
      <c r="I50" s="141"/>
      <c r="J50" s="141"/>
      <c r="K50" s="141"/>
      <c r="L50" s="141"/>
      <c r="M50" s="141"/>
      <c r="N50" s="141"/>
      <c r="O50" s="141"/>
      <c r="P50" s="141"/>
      <c r="Q50" s="141"/>
      <c r="R50" s="141"/>
      <c r="S50" s="141"/>
      <c r="T50" s="141"/>
    </row>
    <row r="51" spans="1:20" ht="14.5" hidden="1" x14ac:dyDescent="0.35">
      <c r="A51" s="122" t="s">
        <v>334</v>
      </c>
      <c r="B51" s="122" t="s">
        <v>342</v>
      </c>
      <c r="C51" s="122" t="s">
        <v>320</v>
      </c>
      <c r="D51" s="126">
        <v>5.5</v>
      </c>
      <c r="E51" s="122" t="s">
        <v>268</v>
      </c>
      <c r="F51" s="144" t="s">
        <v>8</v>
      </c>
      <c r="G51" s="141"/>
      <c r="H51" s="141"/>
      <c r="I51" s="141"/>
      <c r="J51" s="141"/>
      <c r="K51" s="141"/>
      <c r="L51" s="141"/>
      <c r="M51" s="141"/>
      <c r="N51" s="141"/>
      <c r="O51" s="141"/>
      <c r="P51" s="141"/>
      <c r="Q51" s="141"/>
      <c r="R51" s="141"/>
      <c r="S51" s="141"/>
      <c r="T51" s="141"/>
    </row>
    <row r="52" spans="1:20" ht="14.5" hidden="1" x14ac:dyDescent="0.35">
      <c r="A52" s="122" t="s">
        <v>334</v>
      </c>
      <c r="B52" s="122" t="s">
        <v>342</v>
      </c>
      <c r="C52" s="127" t="s">
        <v>323</v>
      </c>
      <c r="D52" s="126">
        <v>5.5</v>
      </c>
      <c r="E52" s="122" t="s">
        <v>269</v>
      </c>
      <c r="F52" s="145" t="s">
        <v>29</v>
      </c>
      <c r="G52" s="141"/>
      <c r="H52" s="141"/>
      <c r="I52" s="141"/>
      <c r="J52" s="141"/>
      <c r="K52" s="141"/>
      <c r="L52" s="141"/>
      <c r="M52" s="141"/>
      <c r="N52" s="141"/>
      <c r="O52" s="141"/>
      <c r="P52" s="141"/>
      <c r="Q52" s="141"/>
      <c r="R52" s="141"/>
      <c r="S52" s="141"/>
      <c r="T52" s="141"/>
    </row>
    <row r="53" spans="1:20" ht="14.5" hidden="1" x14ac:dyDescent="0.35">
      <c r="A53" s="122" t="s">
        <v>334</v>
      </c>
      <c r="B53" s="122" t="s">
        <v>342</v>
      </c>
      <c r="C53" s="127" t="s">
        <v>321</v>
      </c>
      <c r="D53" s="126">
        <v>5.5</v>
      </c>
      <c r="E53" s="122" t="s">
        <v>269</v>
      </c>
      <c r="F53" s="145" t="s">
        <v>29</v>
      </c>
      <c r="G53" s="141"/>
      <c r="H53" s="141"/>
      <c r="I53" s="141"/>
      <c r="J53" s="141"/>
      <c r="K53" s="141"/>
      <c r="L53" s="141"/>
      <c r="M53" s="141"/>
      <c r="N53" s="141"/>
      <c r="O53" s="141"/>
      <c r="P53" s="141"/>
      <c r="Q53" s="141"/>
      <c r="R53" s="141"/>
      <c r="S53" s="141"/>
      <c r="T53" s="141"/>
    </row>
    <row r="54" spans="1:20" ht="14.5" hidden="1" x14ac:dyDescent="0.35">
      <c r="A54" s="134" t="s">
        <v>335</v>
      </c>
      <c r="B54" s="134" t="s">
        <v>343</v>
      </c>
      <c r="C54" s="134" t="s">
        <v>319</v>
      </c>
      <c r="D54" s="135">
        <v>5.5</v>
      </c>
      <c r="E54" s="136" t="s">
        <v>268</v>
      </c>
      <c r="F54" s="146" t="s">
        <v>8</v>
      </c>
      <c r="G54" s="141"/>
      <c r="H54" s="141"/>
      <c r="I54" s="141"/>
      <c r="J54" s="141"/>
      <c r="K54" s="141"/>
      <c r="L54" s="141"/>
      <c r="M54" s="141"/>
      <c r="N54" s="141"/>
      <c r="O54" s="141"/>
      <c r="P54" s="141"/>
      <c r="Q54" s="141"/>
      <c r="R54" s="141"/>
      <c r="S54" s="141"/>
      <c r="T54" s="141"/>
    </row>
    <row r="55" spans="1:20" s="140" customFormat="1" ht="14.5" x14ac:dyDescent="0.35">
      <c r="A55" s="132" t="s">
        <v>214</v>
      </c>
      <c r="B55" s="133"/>
      <c r="C55" s="133"/>
      <c r="D55" s="133"/>
      <c r="E55" s="133"/>
      <c r="F55" s="133"/>
      <c r="G55" s="125">
        <f t="shared" ref="G55:T55" si="10">SUM(G56:G58)</f>
        <v>11</v>
      </c>
      <c r="H55" s="148">
        <f t="shared" si="10"/>
        <v>6600</v>
      </c>
      <c r="I55" s="125">
        <f t="shared" si="10"/>
        <v>12</v>
      </c>
      <c r="J55" s="148">
        <f t="shared" si="10"/>
        <v>7200</v>
      </c>
      <c r="K55" s="125">
        <f t="shared" si="10"/>
        <v>12</v>
      </c>
      <c r="L55" s="148">
        <f t="shared" si="10"/>
        <v>7200</v>
      </c>
      <c r="M55" s="125">
        <f t="shared" si="10"/>
        <v>12</v>
      </c>
      <c r="N55" s="148">
        <f t="shared" si="10"/>
        <v>7200</v>
      </c>
      <c r="O55" s="125">
        <f t="shared" si="10"/>
        <v>12</v>
      </c>
      <c r="P55" s="148">
        <f t="shared" si="10"/>
        <v>7200</v>
      </c>
      <c r="Q55" s="125">
        <f t="shared" si="10"/>
        <v>12</v>
      </c>
      <c r="R55" s="148">
        <f t="shared" si="10"/>
        <v>7200</v>
      </c>
      <c r="S55" s="125">
        <f t="shared" si="10"/>
        <v>71</v>
      </c>
      <c r="T55" s="149">
        <f t="shared" si="10"/>
        <v>42600</v>
      </c>
    </row>
    <row r="56" spans="1:20" ht="14.5" x14ac:dyDescent="0.35">
      <c r="A56" s="137" t="s">
        <v>337</v>
      </c>
      <c r="B56" s="130" t="s">
        <v>346</v>
      </c>
      <c r="C56" s="130" t="s">
        <v>325</v>
      </c>
      <c r="D56" s="131">
        <v>1</v>
      </c>
      <c r="E56" s="130" t="s">
        <v>270</v>
      </c>
      <c r="F56" s="143" t="s">
        <v>229</v>
      </c>
      <c r="G56" s="141">
        <v>5</v>
      </c>
      <c r="H56" s="142">
        <f t="shared" ref="H56:H64" si="11">G56*600</f>
        <v>3000</v>
      </c>
      <c r="I56" s="141">
        <v>5</v>
      </c>
      <c r="J56" s="142">
        <f t="shared" ref="J56:J64" si="12">I56*600</f>
        <v>3000</v>
      </c>
      <c r="K56" s="141">
        <v>5</v>
      </c>
      <c r="L56" s="142">
        <f t="shared" ref="L56:L64" si="13">K56*600</f>
        <v>3000</v>
      </c>
      <c r="M56" s="141">
        <v>5</v>
      </c>
      <c r="N56" s="142">
        <f t="shared" ref="N56:N64" si="14">M56*600</f>
        <v>3000</v>
      </c>
      <c r="O56" s="141">
        <v>5</v>
      </c>
      <c r="P56" s="142">
        <f t="shared" ref="P56:P64" si="15">O56*600</f>
        <v>3000</v>
      </c>
      <c r="Q56" s="141">
        <v>5</v>
      </c>
      <c r="R56" s="142">
        <f t="shared" ref="R56:R64" si="16">Q56*600</f>
        <v>3000</v>
      </c>
      <c r="S56" s="141">
        <f t="shared" ref="S56:S58" si="17">SUM(G56,I56,K56,M56,O56,Q56)</f>
        <v>30</v>
      </c>
      <c r="T56" s="142">
        <f t="shared" ref="T56:T58" si="18">SUM(H56,J56,L56,N56,P56,R56)</f>
        <v>18000</v>
      </c>
    </row>
    <row r="57" spans="1:20" ht="14.5" x14ac:dyDescent="0.35">
      <c r="A57" s="124" t="s">
        <v>337</v>
      </c>
      <c r="B57" s="122" t="s">
        <v>346</v>
      </c>
      <c r="C57" s="122" t="s">
        <v>242</v>
      </c>
      <c r="D57" s="126">
        <v>2</v>
      </c>
      <c r="E57" s="122" t="s">
        <v>271</v>
      </c>
      <c r="F57" s="144" t="s">
        <v>229</v>
      </c>
      <c r="G57" s="141">
        <v>1</v>
      </c>
      <c r="H57" s="142">
        <f t="shared" si="11"/>
        <v>600</v>
      </c>
      <c r="I57" s="141">
        <v>2</v>
      </c>
      <c r="J57" s="142">
        <f t="shared" si="12"/>
        <v>1200</v>
      </c>
      <c r="K57" s="141">
        <v>2</v>
      </c>
      <c r="L57" s="142">
        <f t="shared" si="13"/>
        <v>1200</v>
      </c>
      <c r="M57" s="141">
        <v>2</v>
      </c>
      <c r="N57" s="142">
        <f t="shared" si="14"/>
        <v>1200</v>
      </c>
      <c r="O57" s="141">
        <v>2</v>
      </c>
      <c r="P57" s="142">
        <f t="shared" si="15"/>
        <v>1200</v>
      </c>
      <c r="Q57" s="141">
        <v>2</v>
      </c>
      <c r="R57" s="142">
        <f t="shared" si="16"/>
        <v>1200</v>
      </c>
      <c r="S57" s="141">
        <f t="shared" si="17"/>
        <v>11</v>
      </c>
      <c r="T57" s="142">
        <f t="shared" si="18"/>
        <v>6600</v>
      </c>
    </row>
    <row r="58" spans="1:20" ht="14.5" x14ac:dyDescent="0.35">
      <c r="A58" s="138" t="s">
        <v>337</v>
      </c>
      <c r="B58" s="136" t="s">
        <v>346</v>
      </c>
      <c r="C58" s="136" t="s">
        <v>325</v>
      </c>
      <c r="D58" s="135">
        <v>3</v>
      </c>
      <c r="E58" s="136" t="s">
        <v>272</v>
      </c>
      <c r="F58" s="147" t="s">
        <v>229</v>
      </c>
      <c r="G58" s="141">
        <v>5</v>
      </c>
      <c r="H58" s="142">
        <f t="shared" si="11"/>
        <v>3000</v>
      </c>
      <c r="I58" s="141">
        <v>5</v>
      </c>
      <c r="J58" s="142">
        <f t="shared" si="12"/>
        <v>3000</v>
      </c>
      <c r="K58" s="141">
        <v>5</v>
      </c>
      <c r="L58" s="142">
        <f t="shared" si="13"/>
        <v>3000</v>
      </c>
      <c r="M58" s="141">
        <v>5</v>
      </c>
      <c r="N58" s="142">
        <f t="shared" si="14"/>
        <v>3000</v>
      </c>
      <c r="O58" s="141">
        <v>5</v>
      </c>
      <c r="P58" s="142">
        <f t="shared" si="15"/>
        <v>3000</v>
      </c>
      <c r="Q58" s="141">
        <v>5</v>
      </c>
      <c r="R58" s="142">
        <f t="shared" si="16"/>
        <v>3000</v>
      </c>
      <c r="S58" s="141">
        <f t="shared" si="17"/>
        <v>30</v>
      </c>
      <c r="T58" s="142">
        <f t="shared" si="18"/>
        <v>18000</v>
      </c>
    </row>
    <row r="59" spans="1:20" s="140" customFormat="1" ht="14.5" x14ac:dyDescent="0.35">
      <c r="A59" s="132" t="s">
        <v>216</v>
      </c>
      <c r="B59" s="133"/>
      <c r="C59" s="133"/>
      <c r="D59" s="133"/>
      <c r="E59" s="133"/>
      <c r="F59" s="133"/>
      <c r="G59" s="125">
        <f t="shared" ref="G59:T59" si="19">SUM(G60:G61)</f>
        <v>11</v>
      </c>
      <c r="H59" s="148">
        <f t="shared" si="19"/>
        <v>6600</v>
      </c>
      <c r="I59" s="125">
        <f t="shared" si="19"/>
        <v>3</v>
      </c>
      <c r="J59" s="148">
        <f t="shared" si="19"/>
        <v>1800</v>
      </c>
      <c r="K59" s="125">
        <f t="shared" si="19"/>
        <v>3</v>
      </c>
      <c r="L59" s="148">
        <f t="shared" si="19"/>
        <v>1800</v>
      </c>
      <c r="M59" s="125">
        <f t="shared" si="19"/>
        <v>3</v>
      </c>
      <c r="N59" s="148">
        <f t="shared" si="19"/>
        <v>1800</v>
      </c>
      <c r="O59" s="125">
        <f t="shared" si="19"/>
        <v>3</v>
      </c>
      <c r="P59" s="148">
        <f t="shared" si="19"/>
        <v>1800</v>
      </c>
      <c r="Q59" s="125">
        <f t="shared" si="19"/>
        <v>3</v>
      </c>
      <c r="R59" s="148">
        <f t="shared" si="19"/>
        <v>1800</v>
      </c>
      <c r="S59" s="125">
        <f t="shared" si="19"/>
        <v>26</v>
      </c>
      <c r="T59" s="149">
        <f t="shared" si="19"/>
        <v>15600</v>
      </c>
    </row>
    <row r="60" spans="1:20" ht="14.5" x14ac:dyDescent="0.35">
      <c r="A60" s="130" t="s">
        <v>338</v>
      </c>
      <c r="B60" s="130" t="s">
        <v>347</v>
      </c>
      <c r="C60" s="130" t="s">
        <v>242</v>
      </c>
      <c r="D60" s="131">
        <v>1</v>
      </c>
      <c r="E60" s="130" t="s">
        <v>243</v>
      </c>
      <c r="F60" s="143" t="s">
        <v>237</v>
      </c>
      <c r="G60" s="141">
        <v>10</v>
      </c>
      <c r="H60" s="142">
        <f t="shared" si="11"/>
        <v>6000</v>
      </c>
      <c r="I60" s="141">
        <v>2</v>
      </c>
      <c r="J60" s="142">
        <f t="shared" si="12"/>
        <v>1200</v>
      </c>
      <c r="K60" s="141">
        <v>2</v>
      </c>
      <c r="L60" s="142">
        <f t="shared" si="13"/>
        <v>1200</v>
      </c>
      <c r="M60" s="141">
        <v>2</v>
      </c>
      <c r="N60" s="142">
        <f t="shared" si="14"/>
        <v>1200</v>
      </c>
      <c r="O60" s="141">
        <v>2</v>
      </c>
      <c r="P60" s="142">
        <f t="shared" si="15"/>
        <v>1200</v>
      </c>
      <c r="Q60" s="141">
        <v>2</v>
      </c>
      <c r="R60" s="142">
        <f t="shared" si="16"/>
        <v>1200</v>
      </c>
      <c r="S60" s="141">
        <f t="shared" ref="S60:S61" si="20">SUM(G60,I60,K60,M60,O60,Q60)</f>
        <v>20</v>
      </c>
      <c r="T60" s="142">
        <f t="shared" ref="T60:T61" si="21">SUM(H60,J60,L60,N60,P60,R60)</f>
        <v>12000</v>
      </c>
    </row>
    <row r="61" spans="1:20" ht="14.5" x14ac:dyDescent="0.35">
      <c r="A61" s="136" t="s">
        <v>338</v>
      </c>
      <c r="B61" s="136" t="s">
        <v>347</v>
      </c>
      <c r="C61" s="136" t="s">
        <v>242</v>
      </c>
      <c r="D61" s="135">
        <v>1</v>
      </c>
      <c r="E61" s="136" t="s">
        <v>244</v>
      </c>
      <c r="F61" s="147" t="s">
        <v>237</v>
      </c>
      <c r="G61" s="141">
        <v>1</v>
      </c>
      <c r="H61" s="142">
        <f t="shared" si="11"/>
        <v>600</v>
      </c>
      <c r="I61" s="141">
        <v>1</v>
      </c>
      <c r="J61" s="142">
        <f t="shared" si="12"/>
        <v>600</v>
      </c>
      <c r="K61" s="141">
        <v>1</v>
      </c>
      <c r="L61" s="142">
        <f t="shared" si="13"/>
        <v>600</v>
      </c>
      <c r="M61" s="141">
        <v>1</v>
      </c>
      <c r="N61" s="142">
        <f t="shared" si="14"/>
        <v>600</v>
      </c>
      <c r="O61" s="141">
        <v>1</v>
      </c>
      <c r="P61" s="142">
        <f t="shared" si="15"/>
        <v>600</v>
      </c>
      <c r="Q61" s="141">
        <v>1</v>
      </c>
      <c r="R61" s="142">
        <f t="shared" si="16"/>
        <v>600</v>
      </c>
      <c r="S61" s="141">
        <f t="shared" si="20"/>
        <v>6</v>
      </c>
      <c r="T61" s="142">
        <f t="shared" si="21"/>
        <v>3600</v>
      </c>
    </row>
    <row r="62" spans="1:20" s="140" customFormat="1" ht="14.5" x14ac:dyDescent="0.35">
      <c r="A62" s="132" t="s">
        <v>217</v>
      </c>
      <c r="B62" s="133"/>
      <c r="C62" s="133"/>
      <c r="D62" s="133"/>
      <c r="E62" s="133"/>
      <c r="F62" s="133"/>
      <c r="G62" s="125">
        <f t="shared" ref="G62:T62" si="22">SUM(G63:G64)</f>
        <v>8</v>
      </c>
      <c r="H62" s="148">
        <f t="shared" si="22"/>
        <v>4800</v>
      </c>
      <c r="I62" s="125">
        <f t="shared" si="22"/>
        <v>2</v>
      </c>
      <c r="J62" s="148">
        <f t="shared" si="22"/>
        <v>1200</v>
      </c>
      <c r="K62" s="125">
        <f t="shared" si="22"/>
        <v>2</v>
      </c>
      <c r="L62" s="148">
        <f t="shared" si="22"/>
        <v>1200</v>
      </c>
      <c r="M62" s="125">
        <f t="shared" si="22"/>
        <v>2</v>
      </c>
      <c r="N62" s="148">
        <f t="shared" si="22"/>
        <v>1200</v>
      </c>
      <c r="O62" s="125">
        <f t="shared" si="22"/>
        <v>2</v>
      </c>
      <c r="P62" s="148">
        <f t="shared" si="22"/>
        <v>1200</v>
      </c>
      <c r="Q62" s="125">
        <f t="shared" si="22"/>
        <v>2</v>
      </c>
      <c r="R62" s="148">
        <f t="shared" si="22"/>
        <v>1200</v>
      </c>
      <c r="S62" s="125">
        <f t="shared" si="22"/>
        <v>18</v>
      </c>
      <c r="T62" s="149">
        <f t="shared" si="22"/>
        <v>10800</v>
      </c>
    </row>
    <row r="63" spans="1:20" ht="14.5" x14ac:dyDescent="0.35">
      <c r="A63" s="130" t="s">
        <v>339</v>
      </c>
      <c r="B63" s="130" t="s">
        <v>348</v>
      </c>
      <c r="C63" s="130" t="s">
        <v>241</v>
      </c>
      <c r="D63" s="131">
        <v>2</v>
      </c>
      <c r="E63" s="130" t="s">
        <v>245</v>
      </c>
      <c r="F63" s="143" t="s">
        <v>237</v>
      </c>
      <c r="G63" s="141">
        <v>5</v>
      </c>
      <c r="H63" s="142">
        <f t="shared" si="11"/>
        <v>3000</v>
      </c>
      <c r="I63" s="141">
        <v>1</v>
      </c>
      <c r="J63" s="142">
        <f t="shared" si="12"/>
        <v>600</v>
      </c>
      <c r="K63" s="141">
        <v>1</v>
      </c>
      <c r="L63" s="142">
        <f t="shared" si="13"/>
        <v>600</v>
      </c>
      <c r="M63" s="141">
        <v>1</v>
      </c>
      <c r="N63" s="142">
        <f t="shared" si="14"/>
        <v>600</v>
      </c>
      <c r="O63" s="141">
        <v>1</v>
      </c>
      <c r="P63" s="142">
        <f t="shared" si="15"/>
        <v>600</v>
      </c>
      <c r="Q63" s="141">
        <v>1</v>
      </c>
      <c r="R63" s="142">
        <f t="shared" si="16"/>
        <v>600</v>
      </c>
      <c r="S63" s="141">
        <f t="shared" ref="S63:S64" si="23">SUM(G63,I63,K63,M63,O63,Q63)</f>
        <v>10</v>
      </c>
      <c r="T63" s="142">
        <f t="shared" ref="T63:T64" si="24">SUM(H63,J63,L63,N63,P63,R63)</f>
        <v>6000</v>
      </c>
    </row>
    <row r="64" spans="1:20" ht="14.5" x14ac:dyDescent="0.35">
      <c r="A64" s="122" t="s">
        <v>339</v>
      </c>
      <c r="B64" s="122" t="s">
        <v>348</v>
      </c>
      <c r="C64" s="122" t="s">
        <v>242</v>
      </c>
      <c r="D64" s="126">
        <v>2</v>
      </c>
      <c r="E64" s="122" t="s">
        <v>246</v>
      </c>
      <c r="F64" s="144" t="s">
        <v>247</v>
      </c>
      <c r="G64" s="141">
        <v>3</v>
      </c>
      <c r="H64" s="142">
        <f t="shared" si="11"/>
        <v>1800</v>
      </c>
      <c r="I64" s="141">
        <v>1</v>
      </c>
      <c r="J64" s="142">
        <f t="shared" si="12"/>
        <v>600</v>
      </c>
      <c r="K64" s="141">
        <v>1</v>
      </c>
      <c r="L64" s="142">
        <f t="shared" si="13"/>
        <v>600</v>
      </c>
      <c r="M64" s="141">
        <v>1</v>
      </c>
      <c r="N64" s="142">
        <f t="shared" si="14"/>
        <v>600</v>
      </c>
      <c r="O64" s="141">
        <v>1</v>
      </c>
      <c r="P64" s="142">
        <f t="shared" si="15"/>
        <v>600</v>
      </c>
      <c r="Q64" s="141">
        <v>1</v>
      </c>
      <c r="R64" s="142">
        <f t="shared" si="16"/>
        <v>600</v>
      </c>
      <c r="S64" s="141">
        <f t="shared" si="23"/>
        <v>8</v>
      </c>
      <c r="T64" s="142">
        <f t="shared" si="24"/>
        <v>4800</v>
      </c>
    </row>
  </sheetData>
  <sortState xmlns:xlrd2="http://schemas.microsoft.com/office/spreadsheetml/2017/richdata2" ref="A4:F54">
    <sortCondition ref="D4:D54"/>
  </sortState>
  <mergeCells count="13">
    <mergeCell ref="B1:B2"/>
    <mergeCell ref="A1:A2"/>
    <mergeCell ref="G1:H1"/>
    <mergeCell ref="I1:J1"/>
    <mergeCell ref="K1:L1"/>
    <mergeCell ref="C1:C2"/>
    <mergeCell ref="E1:E2"/>
    <mergeCell ref="D1:D2"/>
    <mergeCell ref="S1:T1"/>
    <mergeCell ref="M1:N1"/>
    <mergeCell ref="O1:P1"/>
    <mergeCell ref="Q1:R1"/>
    <mergeCell ref="F1:F2"/>
  </mergeCells>
  <phoneticPr fontId="30"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439F7-17C2-423C-86CA-E9FA8EF418DB}">
  <dimension ref="A1:K18"/>
  <sheetViews>
    <sheetView workbookViewId="0">
      <selection sqref="A1:H17"/>
    </sheetView>
  </sheetViews>
  <sheetFormatPr baseColWidth="10" defaultRowHeight="14.5" x14ac:dyDescent="0.35"/>
  <cols>
    <col min="1" max="1" width="10.26953125" style="63" customWidth="1"/>
    <col min="2" max="3" width="12.90625" style="63" customWidth="1"/>
    <col min="4" max="4" width="10.90625" style="63"/>
    <col min="5" max="5" width="12.453125" style="63" customWidth="1"/>
    <col min="6" max="8" width="10.90625" style="63"/>
    <col min="9" max="16384" width="10.90625" style="1"/>
  </cols>
  <sheetData>
    <row r="1" spans="1:11" ht="16" thickBot="1" x14ac:dyDescent="0.4">
      <c r="A1" s="166" t="s">
        <v>232</v>
      </c>
      <c r="B1" s="167"/>
      <c r="C1" s="167"/>
      <c r="D1" s="167"/>
      <c r="E1" s="167"/>
      <c r="F1" s="167"/>
      <c r="G1" s="167"/>
      <c r="H1" s="168"/>
    </row>
    <row r="2" spans="1:11" ht="26.5" customHeight="1" thickBot="1" x14ac:dyDescent="0.4">
      <c r="A2" s="171" t="s">
        <v>215</v>
      </c>
      <c r="B2" s="172"/>
      <c r="C2" s="171" t="s">
        <v>214</v>
      </c>
      <c r="D2" s="172"/>
      <c r="E2" s="169" t="s">
        <v>218</v>
      </c>
      <c r="F2" s="170"/>
      <c r="G2" s="171" t="s">
        <v>217</v>
      </c>
      <c r="H2" s="172"/>
    </row>
    <row r="3" spans="1:11" ht="26.5" customHeight="1" thickBot="1" x14ac:dyDescent="0.4">
      <c r="A3" s="165" t="s">
        <v>12</v>
      </c>
      <c r="B3" s="165" t="s">
        <v>11</v>
      </c>
      <c r="C3" s="165"/>
      <c r="D3" s="245" t="s">
        <v>15</v>
      </c>
      <c r="E3" s="246"/>
      <c r="F3" s="246" t="s">
        <v>10</v>
      </c>
      <c r="G3" s="245" t="s">
        <v>9</v>
      </c>
      <c r="H3" s="246"/>
    </row>
    <row r="4" spans="1:11" ht="15" thickBot="1" x14ac:dyDescent="0.4">
      <c r="A4" s="165"/>
      <c r="B4" s="165"/>
      <c r="C4" s="165"/>
      <c r="D4" s="247"/>
      <c r="E4" s="248"/>
      <c r="F4" s="248"/>
      <c r="G4" s="247"/>
      <c r="H4" s="248"/>
      <c r="K4" s="1" t="s">
        <v>196</v>
      </c>
    </row>
    <row r="5" spans="1:11" ht="34" customHeight="1" x14ac:dyDescent="0.35">
      <c r="A5" s="112">
        <v>1</v>
      </c>
      <c r="B5" s="249" t="s">
        <v>242</v>
      </c>
      <c r="C5" s="250"/>
      <c r="D5" s="263" t="s">
        <v>243</v>
      </c>
      <c r="E5" s="264"/>
      <c r="F5" s="32" t="s">
        <v>233</v>
      </c>
      <c r="G5" s="260" t="s">
        <v>220</v>
      </c>
      <c r="H5" s="261"/>
      <c r="K5" s="111" t="e">
        <f>'1_Arrachage manuel'!$J$55*'8_Connaissance'!#REF!</f>
        <v>#REF!</v>
      </c>
    </row>
    <row r="6" spans="1:11" ht="36" customHeight="1" thickBot="1" x14ac:dyDescent="0.4">
      <c r="A6" s="112">
        <v>1</v>
      </c>
      <c r="B6" s="249" t="s">
        <v>242</v>
      </c>
      <c r="C6" s="250"/>
      <c r="D6" s="265" t="s">
        <v>244</v>
      </c>
      <c r="E6" s="266"/>
      <c r="F6" s="32" t="s">
        <v>222</v>
      </c>
      <c r="G6" s="249" t="s">
        <v>220</v>
      </c>
      <c r="H6" s="257"/>
      <c r="K6" s="111"/>
    </row>
    <row r="7" spans="1:11" x14ac:dyDescent="0.35">
      <c r="A7" s="180" t="s">
        <v>7</v>
      </c>
      <c r="B7" s="181"/>
      <c r="C7" s="181"/>
      <c r="D7" s="181"/>
      <c r="E7" s="181"/>
      <c r="F7" s="181"/>
      <c r="G7" s="181"/>
      <c r="H7" s="182"/>
    </row>
    <row r="8" spans="1:11" ht="69.5" customHeight="1" thickBot="1" x14ac:dyDescent="0.4">
      <c r="A8" s="176" t="s">
        <v>234</v>
      </c>
      <c r="B8" s="177"/>
      <c r="C8" s="177"/>
      <c r="D8" s="177"/>
      <c r="E8" s="177"/>
      <c r="F8" s="177"/>
      <c r="G8" s="177"/>
      <c r="H8" s="178"/>
    </row>
    <row r="9" spans="1:11" ht="15" thickBot="1" x14ac:dyDescent="0.4">
      <c r="A9" s="186" t="s">
        <v>225</v>
      </c>
      <c r="B9" s="187"/>
      <c r="C9" s="187"/>
      <c r="D9" s="187"/>
      <c r="E9" s="187"/>
      <c r="F9" s="187"/>
      <c r="G9" s="187"/>
      <c r="H9" s="188"/>
    </row>
    <row r="10" spans="1:11" ht="31" customHeight="1" thickBot="1" x14ac:dyDescent="0.4">
      <c r="A10" s="183" t="s">
        <v>236</v>
      </c>
      <c r="B10" s="184"/>
      <c r="C10" s="184"/>
      <c r="D10" s="184"/>
      <c r="E10" s="184"/>
      <c r="F10" s="184"/>
      <c r="G10" s="184"/>
      <c r="H10" s="185"/>
    </row>
    <row r="11" spans="1:11" ht="14.5" customHeight="1" thickBot="1" x14ac:dyDescent="0.4">
      <c r="A11" s="269" t="s">
        <v>72</v>
      </c>
      <c r="B11" s="267"/>
      <c r="C11" s="267"/>
      <c r="D11" s="267"/>
      <c r="E11" s="267"/>
      <c r="F11" s="267" t="s">
        <v>75</v>
      </c>
      <c r="G11" s="267"/>
      <c r="H11" s="268"/>
    </row>
    <row r="12" spans="1:11" ht="30" customHeight="1" thickBot="1" x14ac:dyDescent="0.4">
      <c r="A12" s="234" t="s">
        <v>235</v>
      </c>
      <c r="B12" s="235"/>
      <c r="C12" s="235"/>
      <c r="D12" s="235"/>
      <c r="E12" s="235"/>
      <c r="F12" s="206" t="s">
        <v>239</v>
      </c>
      <c r="G12" s="206"/>
      <c r="H12" s="207"/>
    </row>
    <row r="13" spans="1:11" ht="15" thickBot="1" x14ac:dyDescent="0.4">
      <c r="A13" s="192" t="s">
        <v>68</v>
      </c>
      <c r="B13" s="193"/>
      <c r="C13" s="193"/>
      <c r="D13" s="193"/>
      <c r="E13" s="193"/>
      <c r="F13" s="193"/>
      <c r="G13" s="193"/>
      <c r="H13" s="194"/>
    </row>
    <row r="14" spans="1:11" ht="14.5" customHeight="1" x14ac:dyDescent="0.35">
      <c r="A14" s="228" t="s">
        <v>85</v>
      </c>
      <c r="B14" s="230" t="s">
        <v>11</v>
      </c>
      <c r="C14" s="216" t="s">
        <v>86</v>
      </c>
      <c r="D14" s="217"/>
      <c r="E14" s="217"/>
      <c r="F14" s="218"/>
      <c r="G14" s="230" t="s">
        <v>91</v>
      </c>
      <c r="H14" s="232"/>
      <c r="J14" s="91">
        <f>4/145</f>
        <v>2.7586206896551724E-2</v>
      </c>
    </row>
    <row r="15" spans="1:11" ht="24" x14ac:dyDescent="0.35">
      <c r="A15" s="229"/>
      <c r="B15" s="231"/>
      <c r="C15" s="278" t="s">
        <v>238</v>
      </c>
      <c r="D15" s="279"/>
      <c r="E15" s="274" t="s">
        <v>90</v>
      </c>
      <c r="F15" s="275"/>
      <c r="G15" s="87" t="s">
        <v>98</v>
      </c>
      <c r="H15" s="88" t="s">
        <v>89</v>
      </c>
      <c r="J15" s="4"/>
    </row>
    <row r="16" spans="1:11" ht="31" customHeight="1" x14ac:dyDescent="0.35">
      <c r="A16" s="5" t="s">
        <v>237</v>
      </c>
      <c r="B16" s="6" t="str">
        <f>B5</f>
        <v>Toutes les espèces</v>
      </c>
      <c r="C16" s="276">
        <v>10</v>
      </c>
      <c r="D16" s="277"/>
      <c r="E16" s="272">
        <v>2</v>
      </c>
      <c r="F16" s="273"/>
      <c r="G16" s="10">
        <f>((C16*600))+(SUM(E16:E16)*600)</f>
        <v>7200</v>
      </c>
      <c r="H16" s="11">
        <f>((SUM(C16,E16)*600)*9)+G16</f>
        <v>72000</v>
      </c>
    </row>
    <row r="17" spans="1:8" ht="31" customHeight="1" thickBot="1" x14ac:dyDescent="0.4">
      <c r="A17" s="118" t="s">
        <v>237</v>
      </c>
      <c r="B17" s="119" t="str">
        <f>B6</f>
        <v>Toutes les espèces</v>
      </c>
      <c r="C17" s="270">
        <v>1</v>
      </c>
      <c r="D17" s="271"/>
      <c r="E17" s="270">
        <v>1</v>
      </c>
      <c r="F17" s="271"/>
      <c r="G17" s="120">
        <f>((C17*600))+(SUM(E17:E17)*600)</f>
        <v>1200</v>
      </c>
      <c r="H17" s="121">
        <f>((SUM(C17,E17)*600)*9)+G17</f>
        <v>12000</v>
      </c>
    </row>
    <row r="18" spans="1:8" x14ac:dyDescent="0.35">
      <c r="A18" s="62" t="s">
        <v>99</v>
      </c>
    </row>
  </sheetData>
  <mergeCells count="35">
    <mergeCell ref="A13:H13"/>
    <mergeCell ref="A14:A15"/>
    <mergeCell ref="B14:B15"/>
    <mergeCell ref="G14:H14"/>
    <mergeCell ref="C14:F14"/>
    <mergeCell ref="E17:F17"/>
    <mergeCell ref="E16:F16"/>
    <mergeCell ref="E15:F15"/>
    <mergeCell ref="C17:D17"/>
    <mergeCell ref="C16:D16"/>
    <mergeCell ref="C15:D15"/>
    <mergeCell ref="A10:H10"/>
    <mergeCell ref="F11:H11"/>
    <mergeCell ref="F12:H12"/>
    <mergeCell ref="A11:E11"/>
    <mergeCell ref="A7:H7"/>
    <mergeCell ref="A8:H8"/>
    <mergeCell ref="A9:H9"/>
    <mergeCell ref="A12:E12"/>
    <mergeCell ref="B5:C5"/>
    <mergeCell ref="D5:E5"/>
    <mergeCell ref="G5:H5"/>
    <mergeCell ref="B6:C6"/>
    <mergeCell ref="D6:E6"/>
    <mergeCell ref="G6:H6"/>
    <mergeCell ref="A1:H1"/>
    <mergeCell ref="A2:B2"/>
    <mergeCell ref="C2:D2"/>
    <mergeCell ref="E2:F2"/>
    <mergeCell ref="G2:H2"/>
    <mergeCell ref="A3:A4"/>
    <mergeCell ref="B3:C4"/>
    <mergeCell ref="D3:E4"/>
    <mergeCell ref="F3:F4"/>
    <mergeCell ref="G3:H4"/>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51614-7169-402F-974E-BD5B9E9B806C}">
  <dimension ref="A1:K18"/>
  <sheetViews>
    <sheetView tabSelected="1" workbookViewId="0">
      <selection sqref="A1:H17"/>
    </sheetView>
  </sheetViews>
  <sheetFormatPr baseColWidth="10" defaultRowHeight="14.5" x14ac:dyDescent="0.35"/>
  <cols>
    <col min="1" max="1" width="10.26953125" style="63" customWidth="1"/>
    <col min="2" max="3" width="12.90625" style="63" customWidth="1"/>
    <col min="4" max="4" width="10.90625" style="63"/>
    <col min="5" max="5" width="12.453125" style="63" customWidth="1"/>
    <col min="6" max="8" width="10.90625" style="63"/>
    <col min="9" max="16384" width="10.90625" style="1"/>
  </cols>
  <sheetData>
    <row r="1" spans="1:11" ht="16" thickBot="1" x14ac:dyDescent="0.4">
      <c r="A1" s="166" t="s">
        <v>240</v>
      </c>
      <c r="B1" s="167"/>
      <c r="C1" s="167"/>
      <c r="D1" s="167"/>
      <c r="E1" s="167"/>
      <c r="F1" s="167"/>
      <c r="G1" s="167"/>
      <c r="H1" s="168"/>
    </row>
    <row r="2" spans="1:11" ht="26.5" customHeight="1" thickBot="1" x14ac:dyDescent="0.4">
      <c r="A2" s="171" t="s">
        <v>215</v>
      </c>
      <c r="B2" s="172"/>
      <c r="C2" s="171" t="s">
        <v>214</v>
      </c>
      <c r="D2" s="172"/>
      <c r="E2" s="171" t="s">
        <v>218</v>
      </c>
      <c r="F2" s="172"/>
      <c r="G2" s="169" t="s">
        <v>217</v>
      </c>
      <c r="H2" s="170"/>
    </row>
    <row r="3" spans="1:11" ht="26.5" customHeight="1" thickBot="1" x14ac:dyDescent="0.4">
      <c r="A3" s="165" t="s">
        <v>12</v>
      </c>
      <c r="B3" s="165" t="s">
        <v>11</v>
      </c>
      <c r="C3" s="165"/>
      <c r="D3" s="245" t="s">
        <v>15</v>
      </c>
      <c r="E3" s="246"/>
      <c r="F3" s="246" t="s">
        <v>10</v>
      </c>
      <c r="G3" s="245" t="s">
        <v>9</v>
      </c>
      <c r="H3" s="246"/>
    </row>
    <row r="4" spans="1:11" ht="15" thickBot="1" x14ac:dyDescent="0.4">
      <c r="A4" s="165"/>
      <c r="B4" s="165"/>
      <c r="C4" s="165"/>
      <c r="D4" s="247"/>
      <c r="E4" s="248"/>
      <c r="F4" s="248"/>
      <c r="G4" s="247"/>
      <c r="H4" s="248"/>
      <c r="K4" s="1" t="s">
        <v>196</v>
      </c>
    </row>
    <row r="5" spans="1:11" ht="34" customHeight="1" x14ac:dyDescent="0.35">
      <c r="A5" s="3">
        <v>2</v>
      </c>
      <c r="B5" s="249" t="s">
        <v>241</v>
      </c>
      <c r="C5" s="250"/>
      <c r="D5" s="263" t="s">
        <v>245</v>
      </c>
      <c r="E5" s="264"/>
      <c r="F5" s="32" t="s">
        <v>222</v>
      </c>
      <c r="G5" s="260" t="s">
        <v>220</v>
      </c>
      <c r="H5" s="261"/>
      <c r="K5" s="111" t="e">
        <f>'1_Arrachage manuel'!$J$55*'9_Former-Sensibiliser'!#REF!</f>
        <v>#REF!</v>
      </c>
    </row>
    <row r="6" spans="1:11" ht="36" customHeight="1" thickBot="1" x14ac:dyDescent="0.4">
      <c r="A6" s="3">
        <v>2</v>
      </c>
      <c r="B6" s="249" t="s">
        <v>242</v>
      </c>
      <c r="C6" s="250"/>
      <c r="D6" s="265" t="s">
        <v>246</v>
      </c>
      <c r="E6" s="266"/>
      <c r="F6" s="32" t="s">
        <v>222</v>
      </c>
      <c r="G6" s="249" t="s">
        <v>220</v>
      </c>
      <c r="H6" s="257"/>
      <c r="K6" s="111"/>
    </row>
    <row r="7" spans="1:11" x14ac:dyDescent="0.35">
      <c r="A7" s="180" t="s">
        <v>7</v>
      </c>
      <c r="B7" s="181"/>
      <c r="C7" s="181"/>
      <c r="D7" s="181"/>
      <c r="E7" s="181"/>
      <c r="F7" s="181"/>
      <c r="G7" s="181"/>
      <c r="H7" s="182"/>
    </row>
    <row r="8" spans="1:11" ht="69.5" customHeight="1" thickBot="1" x14ac:dyDescent="0.4">
      <c r="A8" s="176" t="s">
        <v>248</v>
      </c>
      <c r="B8" s="177"/>
      <c r="C8" s="177"/>
      <c r="D8" s="177"/>
      <c r="E8" s="177"/>
      <c r="F8" s="177"/>
      <c r="G8" s="177"/>
      <c r="H8" s="178"/>
    </row>
    <row r="9" spans="1:11" ht="15" thickBot="1" x14ac:dyDescent="0.4">
      <c r="A9" s="186" t="s">
        <v>225</v>
      </c>
      <c r="B9" s="187"/>
      <c r="C9" s="187"/>
      <c r="D9" s="187"/>
      <c r="E9" s="187"/>
      <c r="F9" s="187"/>
      <c r="G9" s="187"/>
      <c r="H9" s="188"/>
    </row>
    <row r="10" spans="1:11" ht="79" customHeight="1" thickBot="1" x14ac:dyDescent="0.4">
      <c r="A10" s="183" t="s">
        <v>249</v>
      </c>
      <c r="B10" s="184"/>
      <c r="C10" s="184"/>
      <c r="D10" s="184"/>
      <c r="E10" s="184"/>
      <c r="F10" s="184"/>
      <c r="G10" s="184"/>
      <c r="H10" s="185"/>
    </row>
    <row r="11" spans="1:11" ht="14.5" customHeight="1" thickBot="1" x14ac:dyDescent="0.4">
      <c r="A11" s="269" t="s">
        <v>72</v>
      </c>
      <c r="B11" s="267"/>
      <c r="C11" s="267"/>
      <c r="D11" s="267"/>
      <c r="E11" s="267"/>
      <c r="F11" s="267" t="s">
        <v>75</v>
      </c>
      <c r="G11" s="267"/>
      <c r="H11" s="268"/>
    </row>
    <row r="12" spans="1:11" ht="46.5" customHeight="1" thickBot="1" x14ac:dyDescent="0.4">
      <c r="A12" s="234" t="s">
        <v>250</v>
      </c>
      <c r="B12" s="235"/>
      <c r="C12" s="235"/>
      <c r="D12" s="235"/>
      <c r="E12" s="235"/>
      <c r="F12" s="206" t="s">
        <v>251</v>
      </c>
      <c r="G12" s="206"/>
      <c r="H12" s="207"/>
    </row>
    <row r="13" spans="1:11" ht="15" thickBot="1" x14ac:dyDescent="0.4">
      <c r="A13" s="192" t="s">
        <v>68</v>
      </c>
      <c r="B13" s="193"/>
      <c r="C13" s="193"/>
      <c r="D13" s="193"/>
      <c r="E13" s="193"/>
      <c r="F13" s="193"/>
      <c r="G13" s="193"/>
      <c r="H13" s="194"/>
    </row>
    <row r="14" spans="1:11" ht="14.5" customHeight="1" x14ac:dyDescent="0.35">
      <c r="A14" s="228" t="s">
        <v>85</v>
      </c>
      <c r="B14" s="230" t="s">
        <v>11</v>
      </c>
      <c r="C14" s="216" t="s">
        <v>86</v>
      </c>
      <c r="D14" s="217"/>
      <c r="E14" s="217"/>
      <c r="F14" s="218"/>
      <c r="G14" s="230" t="s">
        <v>91</v>
      </c>
      <c r="H14" s="232"/>
      <c r="J14" s="91">
        <f>4/145</f>
        <v>2.7586206896551724E-2</v>
      </c>
    </row>
    <row r="15" spans="1:11" ht="24" x14ac:dyDescent="0.35">
      <c r="A15" s="229"/>
      <c r="B15" s="231"/>
      <c r="C15" s="274" t="s">
        <v>252</v>
      </c>
      <c r="D15" s="275"/>
      <c r="E15" s="274" t="s">
        <v>90</v>
      </c>
      <c r="F15" s="275"/>
      <c r="G15" s="87" t="s">
        <v>98</v>
      </c>
      <c r="H15" s="88" t="s">
        <v>89</v>
      </c>
      <c r="J15" s="4"/>
    </row>
    <row r="16" spans="1:11" ht="31" customHeight="1" x14ac:dyDescent="0.35">
      <c r="A16" s="12" t="s">
        <v>237</v>
      </c>
      <c r="B16" s="13" t="s">
        <v>241</v>
      </c>
      <c r="C16" s="282">
        <v>5</v>
      </c>
      <c r="D16" s="283"/>
      <c r="E16" s="282">
        <v>1</v>
      </c>
      <c r="F16" s="283"/>
      <c r="G16" s="17">
        <f>((C16*600))+(SUM(E16)*600)</f>
        <v>3600</v>
      </c>
      <c r="H16" s="18">
        <f>((SUM(C16,E16)*600)*9)+G16</f>
        <v>36000</v>
      </c>
    </row>
    <row r="17" spans="1:8" ht="31" customHeight="1" thickBot="1" x14ac:dyDescent="0.4">
      <c r="A17" s="12" t="s">
        <v>247</v>
      </c>
      <c r="B17" s="20" t="s">
        <v>242</v>
      </c>
      <c r="C17" s="280">
        <v>3</v>
      </c>
      <c r="D17" s="281"/>
      <c r="E17" s="280">
        <v>1</v>
      </c>
      <c r="F17" s="281"/>
      <c r="G17" s="24">
        <f>((C17*600))+(SUM(E17)*600)</f>
        <v>2400</v>
      </c>
      <c r="H17" s="25">
        <f>((SUM(C17,E17)*600)*9)+G17</f>
        <v>24000</v>
      </c>
    </row>
    <row r="18" spans="1:8" x14ac:dyDescent="0.35">
      <c r="A18" s="62" t="s">
        <v>99</v>
      </c>
    </row>
  </sheetData>
  <mergeCells count="35">
    <mergeCell ref="E17:F17"/>
    <mergeCell ref="E16:F16"/>
    <mergeCell ref="C17:D17"/>
    <mergeCell ref="C16:D16"/>
    <mergeCell ref="C15:D15"/>
    <mergeCell ref="A13:H13"/>
    <mergeCell ref="A14:A15"/>
    <mergeCell ref="B14:B15"/>
    <mergeCell ref="G14:H14"/>
    <mergeCell ref="A7:H7"/>
    <mergeCell ref="A8:H8"/>
    <mergeCell ref="A9:H9"/>
    <mergeCell ref="A10:H10"/>
    <mergeCell ref="F11:H11"/>
    <mergeCell ref="F12:H12"/>
    <mergeCell ref="A11:E11"/>
    <mergeCell ref="A12:E12"/>
    <mergeCell ref="C14:F14"/>
    <mergeCell ref="E15:F15"/>
    <mergeCell ref="B5:C5"/>
    <mergeCell ref="D5:E5"/>
    <mergeCell ref="G5:H5"/>
    <mergeCell ref="B6:C6"/>
    <mergeCell ref="D6:E6"/>
    <mergeCell ref="G6:H6"/>
    <mergeCell ref="A1:H1"/>
    <mergeCell ref="A2:B2"/>
    <mergeCell ref="C2:D2"/>
    <mergeCell ref="E2:F2"/>
    <mergeCell ref="G2:H2"/>
    <mergeCell ref="A3:A4"/>
    <mergeCell ref="B3:C4"/>
    <mergeCell ref="D3:E4"/>
    <mergeCell ref="F3:F4"/>
    <mergeCell ref="G3:H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7B4C4-DACA-4F87-9878-01EE0A59A9CE}">
  <dimension ref="A1:T64"/>
  <sheetViews>
    <sheetView workbookViewId="0">
      <selection sqref="A1:T64"/>
    </sheetView>
  </sheetViews>
  <sheetFormatPr baseColWidth="10" defaultRowHeight="12" x14ac:dyDescent="0.35"/>
  <cols>
    <col min="1" max="1" width="6.36328125" style="122" bestFit="1" customWidth="1"/>
    <col min="2" max="2" width="39.6328125" style="122" bestFit="1" customWidth="1"/>
    <col min="3" max="3" width="50.1796875" style="122" customWidth="1"/>
    <col min="4" max="4" width="9.453125" style="128" customWidth="1"/>
    <col min="5" max="5" width="74.1796875" style="122" hidden="1" customWidth="1"/>
    <col min="6" max="6" width="21.26953125" style="122" hidden="1" customWidth="1"/>
    <col min="7" max="7" width="5.81640625" style="139" bestFit="1" customWidth="1"/>
    <col min="8" max="8" width="11.81640625" style="139" bestFit="1" customWidth="1"/>
    <col min="9" max="20" width="9.6328125" customWidth="1"/>
  </cols>
  <sheetData>
    <row r="1" spans="1:20" ht="14.5" customHeight="1" x14ac:dyDescent="0.35">
      <c r="A1" s="159" t="s">
        <v>330</v>
      </c>
      <c r="B1" s="158" t="s">
        <v>345</v>
      </c>
      <c r="C1" s="158" t="s">
        <v>273</v>
      </c>
      <c r="D1" s="161" t="s">
        <v>327</v>
      </c>
      <c r="E1" s="158" t="s">
        <v>253</v>
      </c>
      <c r="F1" s="158" t="s">
        <v>326</v>
      </c>
      <c r="G1" s="157" t="s">
        <v>349</v>
      </c>
      <c r="H1" s="157"/>
      <c r="I1" s="157"/>
      <c r="J1" s="157"/>
      <c r="K1" s="157"/>
      <c r="L1" s="157"/>
      <c r="M1" s="157"/>
      <c r="N1" s="157"/>
      <c r="O1" s="157"/>
      <c r="P1" s="157"/>
      <c r="Q1" s="157"/>
      <c r="R1" s="157"/>
      <c r="S1" s="157"/>
      <c r="T1" s="157"/>
    </row>
    <row r="2" spans="1:20" ht="24" x14ac:dyDescent="0.35">
      <c r="A2" s="160"/>
      <c r="B2" s="158"/>
      <c r="C2" s="158"/>
      <c r="D2" s="161"/>
      <c r="E2" s="158"/>
      <c r="F2" s="158"/>
      <c r="G2" s="123" t="s">
        <v>355</v>
      </c>
      <c r="H2" s="123" t="s">
        <v>356</v>
      </c>
      <c r="I2" s="129" t="s">
        <v>358</v>
      </c>
      <c r="J2" s="129" t="s">
        <v>359</v>
      </c>
      <c r="K2" s="129" t="s">
        <v>360</v>
      </c>
      <c r="L2" s="129" t="s">
        <v>361</v>
      </c>
      <c r="M2" s="129" t="s">
        <v>362</v>
      </c>
      <c r="N2" s="129" t="s">
        <v>363</v>
      </c>
      <c r="O2" s="129" t="s">
        <v>364</v>
      </c>
      <c r="P2" s="129" t="s">
        <v>365</v>
      </c>
      <c r="Q2" s="129" t="s">
        <v>366</v>
      </c>
      <c r="R2" s="129" t="s">
        <v>367</v>
      </c>
      <c r="S2" s="129" t="s">
        <v>368</v>
      </c>
      <c r="T2" s="129" t="s">
        <v>369</v>
      </c>
    </row>
    <row r="3" spans="1:20" ht="14.5" x14ac:dyDescent="0.35">
      <c r="A3" s="132" t="s">
        <v>215</v>
      </c>
      <c r="B3" s="133"/>
      <c r="C3" s="133"/>
      <c r="D3" s="133"/>
      <c r="E3" s="133"/>
      <c r="F3" s="133"/>
      <c r="G3" s="125">
        <f t="shared" ref="G3:H3" si="0">SUM(G4:G19)</f>
        <v>31.5</v>
      </c>
      <c r="H3" s="152">
        <f t="shared" si="0"/>
        <v>28400</v>
      </c>
      <c r="I3" s="156"/>
      <c r="J3" s="156"/>
      <c r="K3" s="156"/>
      <c r="L3" s="156"/>
      <c r="M3" s="156"/>
      <c r="N3" s="156"/>
      <c r="O3" s="156"/>
      <c r="P3" s="156"/>
      <c r="Q3" s="156"/>
      <c r="R3" s="156"/>
      <c r="S3" s="156"/>
      <c r="T3" s="156"/>
    </row>
    <row r="4" spans="1:20" ht="14.5" x14ac:dyDescent="0.35">
      <c r="A4" s="130" t="s">
        <v>331</v>
      </c>
      <c r="B4" s="130" t="s">
        <v>340</v>
      </c>
      <c r="C4" s="130" t="s">
        <v>275</v>
      </c>
      <c r="D4" s="131">
        <v>1</v>
      </c>
      <c r="E4" s="130" t="s">
        <v>254</v>
      </c>
      <c r="F4" s="143" t="s">
        <v>17</v>
      </c>
      <c r="G4" s="141">
        <v>0.5</v>
      </c>
      <c r="H4" s="142">
        <f>G4*600</f>
        <v>300</v>
      </c>
      <c r="I4" s="155"/>
      <c r="J4" s="155"/>
      <c r="K4" s="163">
        <v>0.5</v>
      </c>
      <c r="L4" s="163"/>
      <c r="M4" s="155"/>
      <c r="N4" s="155"/>
      <c r="O4" s="155"/>
      <c r="P4" s="155"/>
      <c r="Q4" s="155"/>
      <c r="R4" s="155"/>
      <c r="S4" s="155"/>
      <c r="T4" s="155"/>
    </row>
    <row r="5" spans="1:20" ht="14.5" x14ac:dyDescent="0.35">
      <c r="A5" s="122" t="s">
        <v>332</v>
      </c>
      <c r="B5" s="122" t="s">
        <v>329</v>
      </c>
      <c r="C5" s="122" t="s">
        <v>274</v>
      </c>
      <c r="D5" s="126">
        <v>1</v>
      </c>
      <c r="E5" s="122" t="s">
        <v>254</v>
      </c>
      <c r="F5" s="144" t="s">
        <v>17</v>
      </c>
      <c r="G5" s="141">
        <v>0.5</v>
      </c>
      <c r="H5" s="142">
        <f t="shared" ref="H5:H19" si="1">G5*600</f>
        <v>300</v>
      </c>
      <c r="I5" s="150"/>
      <c r="J5" s="150"/>
      <c r="K5" s="162">
        <v>0.5</v>
      </c>
      <c r="L5" s="162"/>
      <c r="M5" s="150"/>
      <c r="N5" s="150"/>
      <c r="O5" s="150"/>
      <c r="P5" s="150"/>
      <c r="Q5" s="150"/>
      <c r="R5" s="150"/>
      <c r="S5" s="150"/>
      <c r="T5" s="150"/>
    </row>
    <row r="6" spans="1:20" ht="14.5" x14ac:dyDescent="0.35">
      <c r="A6" s="122" t="s">
        <v>331</v>
      </c>
      <c r="B6" s="122" t="s">
        <v>340</v>
      </c>
      <c r="C6" s="122" t="s">
        <v>280</v>
      </c>
      <c r="D6" s="126">
        <v>2</v>
      </c>
      <c r="E6" s="122" t="s">
        <v>255</v>
      </c>
      <c r="F6" s="144" t="s">
        <v>17</v>
      </c>
      <c r="G6" s="141">
        <v>1</v>
      </c>
      <c r="H6" s="142">
        <f t="shared" si="1"/>
        <v>600</v>
      </c>
      <c r="I6" s="150"/>
      <c r="J6" s="150"/>
      <c r="K6" s="150"/>
      <c r="L6" s="150"/>
      <c r="M6" s="150"/>
      <c r="N6" s="150"/>
      <c r="O6" s="162">
        <v>1</v>
      </c>
      <c r="P6" s="162"/>
      <c r="Q6" s="150"/>
      <c r="R6" s="150"/>
      <c r="S6" s="150"/>
      <c r="T6" s="150"/>
    </row>
    <row r="7" spans="1:20" ht="14.5" x14ac:dyDescent="0.35">
      <c r="A7" s="122" t="s">
        <v>331</v>
      </c>
      <c r="B7" s="122" t="s">
        <v>340</v>
      </c>
      <c r="C7" s="127" t="s">
        <v>278</v>
      </c>
      <c r="D7" s="126">
        <v>2</v>
      </c>
      <c r="E7" s="122" t="s">
        <v>255</v>
      </c>
      <c r="F7" s="144" t="s">
        <v>17</v>
      </c>
      <c r="G7" s="141">
        <v>1</v>
      </c>
      <c r="H7" s="142">
        <f t="shared" si="1"/>
        <v>600</v>
      </c>
      <c r="I7" s="150"/>
      <c r="J7" s="150"/>
      <c r="K7" s="162">
        <v>1</v>
      </c>
      <c r="L7" s="162"/>
      <c r="M7" s="150"/>
      <c r="N7" s="150"/>
      <c r="O7" s="150"/>
      <c r="P7" s="150"/>
      <c r="Q7" s="150"/>
      <c r="R7" s="150"/>
      <c r="S7" s="150"/>
      <c r="T7" s="150"/>
    </row>
    <row r="8" spans="1:20" ht="14.5" x14ac:dyDescent="0.35">
      <c r="A8" s="122" t="s">
        <v>333</v>
      </c>
      <c r="B8" s="122" t="s">
        <v>341</v>
      </c>
      <c r="C8" s="127" t="s">
        <v>279</v>
      </c>
      <c r="D8" s="126">
        <v>2</v>
      </c>
      <c r="E8" s="122" t="s">
        <v>255</v>
      </c>
      <c r="F8" s="144" t="s">
        <v>17</v>
      </c>
      <c r="G8" s="141">
        <v>1</v>
      </c>
      <c r="H8" s="142">
        <f t="shared" si="1"/>
        <v>600</v>
      </c>
      <c r="I8" s="150"/>
      <c r="J8" s="150"/>
      <c r="K8" s="150"/>
      <c r="L8" s="150"/>
      <c r="M8" s="150"/>
      <c r="N8" s="150"/>
      <c r="O8" s="162">
        <v>1</v>
      </c>
      <c r="P8" s="162"/>
      <c r="Q8" s="150"/>
      <c r="R8" s="150"/>
      <c r="S8" s="150"/>
      <c r="T8" s="150"/>
    </row>
    <row r="9" spans="1:20" ht="14.5" x14ac:dyDescent="0.35">
      <c r="A9" s="122" t="s">
        <v>334</v>
      </c>
      <c r="B9" s="122" t="s">
        <v>342</v>
      </c>
      <c r="C9" s="122" t="s">
        <v>276</v>
      </c>
      <c r="D9" s="126">
        <v>2</v>
      </c>
      <c r="E9" s="122" t="s">
        <v>255</v>
      </c>
      <c r="F9" s="144" t="s">
        <v>17</v>
      </c>
      <c r="G9" s="141">
        <v>0.5</v>
      </c>
      <c r="H9" s="142">
        <f>(G9*600)+250</f>
        <v>550</v>
      </c>
      <c r="I9" s="151">
        <v>1</v>
      </c>
      <c r="J9" s="150"/>
      <c r="K9" s="150"/>
      <c r="L9" s="150"/>
      <c r="M9" s="150"/>
      <c r="N9" s="150"/>
      <c r="O9" s="150"/>
      <c r="P9" s="150"/>
      <c r="Q9" s="150"/>
      <c r="R9" s="150"/>
      <c r="S9" s="150"/>
      <c r="T9" s="151">
        <v>1</v>
      </c>
    </row>
    <row r="10" spans="1:20" ht="14.5" x14ac:dyDescent="0.35">
      <c r="A10" s="122" t="s">
        <v>334</v>
      </c>
      <c r="B10" s="122" t="s">
        <v>342</v>
      </c>
      <c r="C10" s="122" t="s">
        <v>277</v>
      </c>
      <c r="D10" s="126">
        <v>2</v>
      </c>
      <c r="E10" s="122" t="s">
        <v>255</v>
      </c>
      <c r="F10" s="144" t="s">
        <v>17</v>
      </c>
      <c r="G10" s="141">
        <v>0.5</v>
      </c>
      <c r="H10" s="142">
        <f>(G10*600)+250</f>
        <v>550</v>
      </c>
      <c r="I10" s="150"/>
      <c r="J10" s="150"/>
      <c r="K10" s="162">
        <v>0.5</v>
      </c>
      <c r="L10" s="162"/>
      <c r="M10" s="150"/>
      <c r="N10" s="150"/>
      <c r="O10" s="150"/>
      <c r="P10" s="150"/>
      <c r="Q10" s="150"/>
      <c r="R10" s="150"/>
      <c r="S10" s="150"/>
      <c r="T10" s="150"/>
    </row>
    <row r="11" spans="1:20" ht="14.5" x14ac:dyDescent="0.35">
      <c r="A11" s="122" t="s">
        <v>331</v>
      </c>
      <c r="B11" s="122" t="s">
        <v>340</v>
      </c>
      <c r="C11" s="122" t="s">
        <v>282</v>
      </c>
      <c r="D11" s="126">
        <v>2.5</v>
      </c>
      <c r="E11" s="122" t="s">
        <v>256</v>
      </c>
      <c r="F11" s="144" t="s">
        <v>17</v>
      </c>
      <c r="G11" s="141">
        <v>0.5</v>
      </c>
      <c r="H11" s="142">
        <f t="shared" si="1"/>
        <v>300</v>
      </c>
      <c r="I11" s="150"/>
      <c r="J11" s="150"/>
      <c r="K11" s="162">
        <v>0.5</v>
      </c>
      <c r="L11" s="162"/>
      <c r="M11" s="150"/>
      <c r="N11" s="150"/>
      <c r="O11" s="150"/>
      <c r="P11" s="150"/>
      <c r="Q11" s="150"/>
      <c r="R11" s="150"/>
      <c r="S11" s="150"/>
      <c r="T11" s="150"/>
    </row>
    <row r="12" spans="1:20" ht="14.5" x14ac:dyDescent="0.35">
      <c r="A12" s="122" t="s">
        <v>331</v>
      </c>
      <c r="B12" s="122" t="s">
        <v>340</v>
      </c>
      <c r="C12" s="122" t="s">
        <v>287</v>
      </c>
      <c r="D12" s="126">
        <v>2.5</v>
      </c>
      <c r="E12" s="122" t="s">
        <v>258</v>
      </c>
      <c r="F12" s="144" t="s">
        <v>8</v>
      </c>
      <c r="G12" s="141">
        <v>3</v>
      </c>
      <c r="H12" s="142">
        <f t="shared" si="1"/>
        <v>1800</v>
      </c>
      <c r="I12" s="150"/>
      <c r="J12" s="150"/>
      <c r="K12" s="162">
        <v>3</v>
      </c>
      <c r="L12" s="162"/>
      <c r="M12" s="150"/>
      <c r="N12" s="150"/>
      <c r="O12" s="150"/>
      <c r="P12" s="150"/>
      <c r="Q12" s="150"/>
      <c r="R12" s="150"/>
      <c r="S12" s="150"/>
      <c r="T12" s="150"/>
    </row>
    <row r="13" spans="1:20" ht="14.5" x14ac:dyDescent="0.35">
      <c r="A13" s="122" t="s">
        <v>331</v>
      </c>
      <c r="B13" s="122" t="s">
        <v>340</v>
      </c>
      <c r="C13" s="127" t="s">
        <v>281</v>
      </c>
      <c r="D13" s="126">
        <v>2.5</v>
      </c>
      <c r="E13" s="122" t="s">
        <v>256</v>
      </c>
      <c r="F13" s="144" t="s">
        <v>17</v>
      </c>
      <c r="G13" s="141">
        <v>3</v>
      </c>
      <c r="H13" s="142">
        <f t="shared" si="1"/>
        <v>1800</v>
      </c>
      <c r="I13" s="150"/>
      <c r="J13" s="150"/>
      <c r="K13" s="162">
        <v>3</v>
      </c>
      <c r="L13" s="162"/>
      <c r="M13" s="150"/>
      <c r="N13" s="150"/>
      <c r="O13" s="150"/>
      <c r="P13" s="150"/>
      <c r="Q13" s="150"/>
      <c r="R13" s="150"/>
      <c r="S13" s="150"/>
      <c r="T13" s="150"/>
    </row>
    <row r="14" spans="1:20" ht="14.5" x14ac:dyDescent="0.35">
      <c r="A14" s="122" t="s">
        <v>334</v>
      </c>
      <c r="B14" s="122" t="s">
        <v>342</v>
      </c>
      <c r="C14" s="122" t="s">
        <v>283</v>
      </c>
      <c r="D14" s="126">
        <v>2.5</v>
      </c>
      <c r="E14" s="122" t="s">
        <v>257</v>
      </c>
      <c r="F14" s="144" t="s">
        <v>26</v>
      </c>
      <c r="G14" s="141">
        <v>2</v>
      </c>
      <c r="H14" s="142">
        <f>(G14*600)+1000</f>
        <v>2200</v>
      </c>
      <c r="I14" s="150"/>
      <c r="J14" s="150"/>
      <c r="K14" s="162">
        <v>2</v>
      </c>
      <c r="L14" s="162"/>
      <c r="M14" s="150"/>
      <c r="N14" s="150"/>
      <c r="O14" s="150"/>
      <c r="P14" s="150"/>
      <c r="Q14" s="150"/>
      <c r="R14" s="150"/>
      <c r="S14" s="150"/>
      <c r="T14" s="150"/>
    </row>
    <row r="15" spans="1:20" ht="14.5" x14ac:dyDescent="0.35">
      <c r="A15" s="122" t="s">
        <v>334</v>
      </c>
      <c r="B15" s="122" t="s">
        <v>342</v>
      </c>
      <c r="C15" s="122" t="s">
        <v>284</v>
      </c>
      <c r="D15" s="126">
        <v>2.5</v>
      </c>
      <c r="E15" s="122" t="s">
        <v>257</v>
      </c>
      <c r="F15" s="144" t="s">
        <v>26</v>
      </c>
      <c r="G15" s="141">
        <v>2</v>
      </c>
      <c r="H15" s="142">
        <f>(G15*600)+1000</f>
        <v>2200</v>
      </c>
      <c r="I15" s="150"/>
      <c r="J15" s="150"/>
      <c r="K15" s="162">
        <v>2</v>
      </c>
      <c r="L15" s="162"/>
      <c r="M15" s="150"/>
      <c r="N15" s="150"/>
      <c r="O15" s="150"/>
      <c r="P15" s="150"/>
      <c r="Q15" s="150"/>
      <c r="R15" s="150"/>
      <c r="S15" s="150"/>
      <c r="T15" s="150"/>
    </row>
    <row r="16" spans="1:20" ht="14.5" x14ac:dyDescent="0.35">
      <c r="A16" s="122" t="s">
        <v>334</v>
      </c>
      <c r="B16" s="122" t="s">
        <v>342</v>
      </c>
      <c r="C16" s="122" t="s">
        <v>285</v>
      </c>
      <c r="D16" s="126">
        <v>2.5</v>
      </c>
      <c r="E16" s="122" t="s">
        <v>258</v>
      </c>
      <c r="F16" s="144" t="s">
        <v>8</v>
      </c>
      <c r="G16" s="141">
        <v>12</v>
      </c>
      <c r="H16" s="142">
        <f>(G16*600)+6000</f>
        <v>13200</v>
      </c>
      <c r="I16" s="150"/>
      <c r="J16" s="150"/>
      <c r="K16" s="162">
        <v>12</v>
      </c>
      <c r="L16" s="162"/>
      <c r="M16" s="150"/>
      <c r="N16" s="150"/>
      <c r="O16" s="150"/>
      <c r="P16" s="150"/>
      <c r="Q16" s="150"/>
      <c r="R16" s="150"/>
      <c r="S16" s="150"/>
      <c r="T16" s="150"/>
    </row>
    <row r="17" spans="1:20" ht="14.5" x14ac:dyDescent="0.35">
      <c r="A17" s="127" t="s">
        <v>335</v>
      </c>
      <c r="B17" s="127" t="s">
        <v>343</v>
      </c>
      <c r="C17" s="127" t="s">
        <v>288</v>
      </c>
      <c r="D17" s="126">
        <v>2.5</v>
      </c>
      <c r="E17" s="122" t="s">
        <v>258</v>
      </c>
      <c r="F17" s="145" t="s">
        <v>8</v>
      </c>
      <c r="G17" s="141">
        <v>2</v>
      </c>
      <c r="H17" s="142">
        <f>(G17*600)+1000</f>
        <v>2200</v>
      </c>
      <c r="I17" s="150"/>
      <c r="J17" s="150"/>
      <c r="K17" s="150"/>
      <c r="L17" s="150"/>
      <c r="M17" s="150"/>
      <c r="N17" s="150"/>
      <c r="O17" s="162">
        <v>2</v>
      </c>
      <c r="P17" s="162"/>
      <c r="Q17" s="150"/>
      <c r="R17" s="150"/>
      <c r="S17" s="150"/>
      <c r="T17" s="150"/>
    </row>
    <row r="18" spans="1:20" ht="14.5" x14ac:dyDescent="0.35">
      <c r="A18" s="124" t="s">
        <v>337</v>
      </c>
      <c r="B18" s="124" t="s">
        <v>328</v>
      </c>
      <c r="C18" s="127" t="s">
        <v>286</v>
      </c>
      <c r="D18" s="126">
        <v>2.5</v>
      </c>
      <c r="E18" s="122" t="s">
        <v>258</v>
      </c>
      <c r="F18" s="145" t="s">
        <v>8</v>
      </c>
      <c r="G18" s="141">
        <v>1</v>
      </c>
      <c r="H18" s="142">
        <f t="shared" si="1"/>
        <v>600</v>
      </c>
      <c r="I18" s="150"/>
      <c r="J18" s="150"/>
      <c r="K18" s="162">
        <v>1</v>
      </c>
      <c r="L18" s="162"/>
      <c r="M18" s="150"/>
      <c r="N18" s="150"/>
      <c r="O18" s="150"/>
      <c r="P18" s="150"/>
      <c r="Q18" s="150"/>
      <c r="R18" s="150"/>
      <c r="S18" s="150"/>
      <c r="T18" s="150"/>
    </row>
    <row r="19" spans="1:20" ht="14.5" x14ac:dyDescent="0.35">
      <c r="A19" s="124" t="s">
        <v>337</v>
      </c>
      <c r="B19" s="124" t="s">
        <v>328</v>
      </c>
      <c r="C19" s="127" t="s">
        <v>289</v>
      </c>
      <c r="D19" s="126">
        <v>2.5</v>
      </c>
      <c r="E19" s="122" t="s">
        <v>259</v>
      </c>
      <c r="F19" s="145" t="s">
        <v>29</v>
      </c>
      <c r="G19" s="141">
        <v>1</v>
      </c>
      <c r="H19" s="142">
        <f t="shared" si="1"/>
        <v>600</v>
      </c>
      <c r="I19" s="150"/>
      <c r="J19" s="150"/>
      <c r="K19" s="162">
        <v>1</v>
      </c>
      <c r="L19" s="162"/>
      <c r="M19" s="150"/>
      <c r="N19" s="150"/>
      <c r="O19" s="150"/>
      <c r="P19" s="150"/>
      <c r="Q19" s="150"/>
      <c r="R19" s="150"/>
      <c r="S19" s="150"/>
      <c r="T19" s="150"/>
    </row>
    <row r="20" spans="1:20" ht="14.5" hidden="1" x14ac:dyDescent="0.35">
      <c r="A20" s="122" t="s">
        <v>331</v>
      </c>
      <c r="B20" s="122" t="s">
        <v>340</v>
      </c>
      <c r="C20" s="127" t="s">
        <v>290</v>
      </c>
      <c r="D20" s="126">
        <v>3.5</v>
      </c>
      <c r="E20" s="122" t="s">
        <v>260</v>
      </c>
      <c r="F20" s="144" t="s">
        <v>17</v>
      </c>
      <c r="G20" s="141"/>
      <c r="H20" s="141"/>
      <c r="I20" s="150"/>
      <c r="J20" s="150"/>
      <c r="K20" s="150"/>
      <c r="L20" s="150"/>
      <c r="M20" s="150"/>
      <c r="N20" s="150"/>
      <c r="O20" s="150"/>
      <c r="P20" s="150"/>
      <c r="Q20" s="150"/>
      <c r="R20" s="150"/>
      <c r="S20" s="150"/>
      <c r="T20" s="150"/>
    </row>
    <row r="21" spans="1:20" ht="14.5" hidden="1" x14ac:dyDescent="0.35">
      <c r="A21" s="122" t="s">
        <v>331</v>
      </c>
      <c r="B21" s="122" t="s">
        <v>340</v>
      </c>
      <c r="C21" s="122" t="s">
        <v>299</v>
      </c>
      <c r="D21" s="126">
        <v>3.5</v>
      </c>
      <c r="E21" s="122" t="s">
        <v>262</v>
      </c>
      <c r="F21" s="144" t="s">
        <v>8</v>
      </c>
      <c r="G21" s="141"/>
      <c r="H21" s="141"/>
      <c r="I21" s="150"/>
      <c r="J21" s="150"/>
      <c r="K21" s="150"/>
      <c r="L21" s="150"/>
      <c r="M21" s="150"/>
      <c r="N21" s="150"/>
      <c r="O21" s="150"/>
      <c r="P21" s="150"/>
      <c r="Q21" s="150"/>
      <c r="R21" s="150"/>
      <c r="S21" s="150"/>
      <c r="T21" s="150"/>
    </row>
    <row r="22" spans="1:20" ht="14.5" hidden="1" x14ac:dyDescent="0.35">
      <c r="A22" s="122" t="s">
        <v>331</v>
      </c>
      <c r="B22" s="122" t="s">
        <v>340</v>
      </c>
      <c r="C22" s="127" t="s">
        <v>305</v>
      </c>
      <c r="D22" s="126">
        <v>3.5</v>
      </c>
      <c r="E22" s="122" t="s">
        <v>263</v>
      </c>
      <c r="F22" s="145" t="s">
        <v>29</v>
      </c>
      <c r="G22" s="141"/>
      <c r="H22" s="141"/>
      <c r="I22" s="150"/>
      <c r="J22" s="150"/>
      <c r="K22" s="150"/>
      <c r="L22" s="150"/>
      <c r="M22" s="150"/>
      <c r="N22" s="150"/>
      <c r="O22" s="150"/>
      <c r="P22" s="150"/>
      <c r="Q22" s="150"/>
      <c r="R22" s="150"/>
      <c r="S22" s="150"/>
      <c r="T22" s="150"/>
    </row>
    <row r="23" spans="1:20" ht="14.5" hidden="1" x14ac:dyDescent="0.35">
      <c r="A23" s="122" t="s">
        <v>331</v>
      </c>
      <c r="B23" s="122" t="s">
        <v>340</v>
      </c>
      <c r="C23" s="127" t="s">
        <v>301</v>
      </c>
      <c r="D23" s="126">
        <v>3.5</v>
      </c>
      <c r="E23" s="122" t="s">
        <v>262</v>
      </c>
      <c r="F23" s="145" t="s">
        <v>8</v>
      </c>
      <c r="G23" s="141"/>
      <c r="H23" s="141"/>
      <c r="I23" s="150"/>
      <c r="J23" s="150"/>
      <c r="K23" s="150"/>
      <c r="L23" s="150"/>
      <c r="M23" s="150"/>
      <c r="N23" s="150"/>
      <c r="O23" s="150"/>
      <c r="P23" s="150"/>
      <c r="Q23" s="150"/>
      <c r="R23" s="150"/>
      <c r="S23" s="150"/>
      <c r="T23" s="150"/>
    </row>
    <row r="24" spans="1:20" ht="14.5" hidden="1" x14ac:dyDescent="0.35">
      <c r="A24" s="122" t="s">
        <v>331</v>
      </c>
      <c r="B24" s="122" t="s">
        <v>340</v>
      </c>
      <c r="C24" s="122" t="s">
        <v>306</v>
      </c>
      <c r="D24" s="126">
        <v>3.5</v>
      </c>
      <c r="E24" s="122" t="s">
        <v>263</v>
      </c>
      <c r="F24" s="144" t="s">
        <v>29</v>
      </c>
      <c r="G24" s="141"/>
      <c r="H24" s="141"/>
      <c r="I24" s="150"/>
      <c r="J24" s="150"/>
      <c r="K24" s="150"/>
      <c r="L24" s="150"/>
      <c r="M24" s="150"/>
      <c r="N24" s="150"/>
      <c r="O24" s="150"/>
      <c r="P24" s="150"/>
      <c r="Q24" s="150"/>
      <c r="R24" s="150"/>
      <c r="S24" s="150"/>
      <c r="T24" s="150"/>
    </row>
    <row r="25" spans="1:20" ht="14.5" hidden="1" x14ac:dyDescent="0.35">
      <c r="A25" s="122" t="s">
        <v>331</v>
      </c>
      <c r="B25" s="122" t="s">
        <v>340</v>
      </c>
      <c r="C25" s="127" t="s">
        <v>292</v>
      </c>
      <c r="D25" s="126">
        <v>3.5</v>
      </c>
      <c r="E25" s="122" t="s">
        <v>260</v>
      </c>
      <c r="F25" s="144" t="s">
        <v>17</v>
      </c>
      <c r="G25" s="141"/>
      <c r="H25" s="141"/>
      <c r="I25" s="150"/>
      <c r="J25" s="150"/>
      <c r="K25" s="150"/>
      <c r="L25" s="150"/>
      <c r="M25" s="150"/>
      <c r="N25" s="150"/>
      <c r="O25" s="150"/>
      <c r="P25" s="150"/>
      <c r="Q25" s="150"/>
      <c r="R25" s="150"/>
      <c r="S25" s="150"/>
      <c r="T25" s="150"/>
    </row>
    <row r="26" spans="1:20" ht="14.5" hidden="1" x14ac:dyDescent="0.35">
      <c r="A26" s="122" t="s">
        <v>331</v>
      </c>
      <c r="B26" s="122" t="s">
        <v>340</v>
      </c>
      <c r="C26" s="122" t="s">
        <v>297</v>
      </c>
      <c r="D26" s="126">
        <v>3.5</v>
      </c>
      <c r="E26" s="122" t="s">
        <v>261</v>
      </c>
      <c r="F26" s="144" t="s">
        <v>26</v>
      </c>
      <c r="G26" s="141"/>
      <c r="H26" s="141"/>
      <c r="I26" s="150"/>
      <c r="J26" s="150"/>
      <c r="K26" s="150"/>
      <c r="L26" s="150"/>
      <c r="M26" s="150"/>
      <c r="N26" s="150"/>
      <c r="O26" s="150"/>
      <c r="P26" s="150"/>
      <c r="Q26" s="150"/>
      <c r="R26" s="150"/>
      <c r="S26" s="150"/>
      <c r="T26" s="150"/>
    </row>
    <row r="27" spans="1:20" ht="14.5" hidden="1" x14ac:dyDescent="0.35">
      <c r="A27" s="122" t="s">
        <v>331</v>
      </c>
      <c r="B27" s="122" t="s">
        <v>340</v>
      </c>
      <c r="C27" s="127" t="s">
        <v>298</v>
      </c>
      <c r="D27" s="126">
        <v>3.5</v>
      </c>
      <c r="E27" s="122" t="s">
        <v>262</v>
      </c>
      <c r="F27" s="145" t="s">
        <v>8</v>
      </c>
      <c r="G27" s="141"/>
      <c r="H27" s="141"/>
      <c r="I27" s="150"/>
      <c r="J27" s="150"/>
      <c r="K27" s="150"/>
      <c r="L27" s="150"/>
      <c r="M27" s="150"/>
      <c r="N27" s="150"/>
      <c r="O27" s="150"/>
      <c r="P27" s="150"/>
      <c r="Q27" s="150"/>
      <c r="R27" s="150"/>
      <c r="S27" s="150"/>
      <c r="T27" s="150"/>
    </row>
    <row r="28" spans="1:20" ht="14.5" hidden="1" x14ac:dyDescent="0.35">
      <c r="A28" s="122" t="s">
        <v>331</v>
      </c>
      <c r="B28" s="122" t="s">
        <v>340</v>
      </c>
      <c r="C28" s="127" t="s">
        <v>302</v>
      </c>
      <c r="D28" s="126">
        <v>3.5</v>
      </c>
      <c r="E28" s="122" t="s">
        <v>262</v>
      </c>
      <c r="F28" s="145" t="s">
        <v>8</v>
      </c>
      <c r="G28" s="141"/>
      <c r="H28" s="141"/>
      <c r="I28" s="150"/>
      <c r="J28" s="150"/>
      <c r="K28" s="150"/>
      <c r="L28" s="150"/>
      <c r="M28" s="150"/>
      <c r="N28" s="150"/>
      <c r="O28" s="150"/>
      <c r="P28" s="150"/>
      <c r="Q28" s="150"/>
      <c r="R28" s="150"/>
      <c r="S28" s="150"/>
      <c r="T28" s="150"/>
    </row>
    <row r="29" spans="1:20" ht="14.5" hidden="1" x14ac:dyDescent="0.35">
      <c r="A29" s="122" t="s">
        <v>332</v>
      </c>
      <c r="B29" s="122" t="s">
        <v>329</v>
      </c>
      <c r="C29" s="122" t="s">
        <v>294</v>
      </c>
      <c r="D29" s="126">
        <v>3.5</v>
      </c>
      <c r="E29" s="122" t="s">
        <v>260</v>
      </c>
      <c r="F29" s="144" t="s">
        <v>17</v>
      </c>
      <c r="G29" s="141"/>
      <c r="H29" s="141"/>
      <c r="I29" s="150"/>
      <c r="J29" s="150"/>
      <c r="K29" s="150"/>
      <c r="L29" s="150"/>
      <c r="M29" s="150"/>
      <c r="N29" s="150"/>
      <c r="O29" s="150"/>
      <c r="P29" s="150"/>
      <c r="Q29" s="150"/>
      <c r="R29" s="150"/>
      <c r="S29" s="150"/>
      <c r="T29" s="150"/>
    </row>
    <row r="30" spans="1:20" ht="14.5" hidden="1" x14ac:dyDescent="0.35">
      <c r="A30" s="122" t="s">
        <v>332</v>
      </c>
      <c r="B30" s="122" t="s">
        <v>329</v>
      </c>
      <c r="C30" s="122" t="s">
        <v>295</v>
      </c>
      <c r="D30" s="126">
        <v>3.5</v>
      </c>
      <c r="E30" s="122" t="s">
        <v>260</v>
      </c>
      <c r="F30" s="144" t="s">
        <v>17</v>
      </c>
      <c r="G30" s="141"/>
      <c r="H30" s="141"/>
      <c r="I30" s="150"/>
      <c r="J30" s="150"/>
      <c r="K30" s="150"/>
      <c r="L30" s="150"/>
      <c r="M30" s="150"/>
      <c r="N30" s="150"/>
      <c r="O30" s="150"/>
      <c r="P30" s="150"/>
      <c r="Q30" s="150"/>
      <c r="R30" s="150"/>
      <c r="S30" s="150"/>
      <c r="T30" s="150"/>
    </row>
    <row r="31" spans="1:20" ht="14.5" hidden="1" x14ac:dyDescent="0.35">
      <c r="A31" s="122" t="s">
        <v>332</v>
      </c>
      <c r="B31" s="122" t="s">
        <v>329</v>
      </c>
      <c r="C31" s="122" t="s">
        <v>291</v>
      </c>
      <c r="D31" s="126">
        <v>3.5</v>
      </c>
      <c r="E31" s="122" t="s">
        <v>260</v>
      </c>
      <c r="F31" s="144" t="s">
        <v>17</v>
      </c>
      <c r="G31" s="141"/>
      <c r="H31" s="141"/>
      <c r="I31" s="150"/>
      <c r="J31" s="150"/>
      <c r="K31" s="150"/>
      <c r="L31" s="150"/>
      <c r="M31" s="150"/>
      <c r="N31" s="150"/>
      <c r="O31" s="150"/>
      <c r="P31" s="150"/>
      <c r="Q31" s="150"/>
      <c r="R31" s="150"/>
      <c r="S31" s="150"/>
      <c r="T31" s="150"/>
    </row>
    <row r="32" spans="1:20" ht="14.5" hidden="1" x14ac:dyDescent="0.35">
      <c r="A32" s="122" t="s">
        <v>333</v>
      </c>
      <c r="B32" s="122" t="s">
        <v>341</v>
      </c>
      <c r="C32" s="122" t="s">
        <v>293</v>
      </c>
      <c r="D32" s="126">
        <v>3.5</v>
      </c>
      <c r="E32" s="122" t="s">
        <v>260</v>
      </c>
      <c r="F32" s="144" t="s">
        <v>17</v>
      </c>
      <c r="G32" s="141"/>
      <c r="H32" s="141"/>
      <c r="I32" s="150"/>
      <c r="J32" s="150"/>
      <c r="K32" s="150"/>
      <c r="L32" s="150"/>
      <c r="M32" s="150"/>
      <c r="N32" s="150"/>
      <c r="O32" s="150"/>
      <c r="P32" s="150"/>
      <c r="Q32" s="150"/>
      <c r="R32" s="150"/>
      <c r="S32" s="150"/>
      <c r="T32" s="150"/>
    </row>
    <row r="33" spans="1:20" ht="14.5" hidden="1" x14ac:dyDescent="0.35">
      <c r="A33" s="122" t="s">
        <v>333</v>
      </c>
      <c r="B33" s="122" t="s">
        <v>341</v>
      </c>
      <c r="C33" s="122" t="s">
        <v>296</v>
      </c>
      <c r="D33" s="126">
        <v>3.5</v>
      </c>
      <c r="E33" s="122" t="s">
        <v>261</v>
      </c>
      <c r="F33" s="144" t="s">
        <v>26</v>
      </c>
      <c r="G33" s="141"/>
      <c r="H33" s="141"/>
      <c r="I33" s="150"/>
      <c r="J33" s="150"/>
      <c r="K33" s="150"/>
      <c r="L33" s="150"/>
      <c r="M33" s="150"/>
      <c r="N33" s="150"/>
      <c r="O33" s="150"/>
      <c r="P33" s="150"/>
      <c r="Q33" s="150"/>
      <c r="R33" s="150"/>
      <c r="S33" s="150"/>
      <c r="T33" s="150"/>
    </row>
    <row r="34" spans="1:20" ht="14.5" hidden="1" x14ac:dyDescent="0.35">
      <c r="A34" s="127" t="s">
        <v>335</v>
      </c>
      <c r="B34" s="127" t="s">
        <v>343</v>
      </c>
      <c r="C34" s="127" t="s">
        <v>304</v>
      </c>
      <c r="D34" s="126">
        <v>3.5</v>
      </c>
      <c r="E34" s="122" t="s">
        <v>262</v>
      </c>
      <c r="F34" s="145" t="s">
        <v>8</v>
      </c>
      <c r="G34" s="141"/>
      <c r="H34" s="141"/>
      <c r="I34" s="150"/>
      <c r="J34" s="150"/>
      <c r="K34" s="150"/>
      <c r="L34" s="150"/>
      <c r="M34" s="150"/>
      <c r="N34" s="150"/>
      <c r="O34" s="150"/>
      <c r="P34" s="150"/>
      <c r="Q34" s="150"/>
      <c r="R34" s="150"/>
      <c r="S34" s="150"/>
      <c r="T34" s="150"/>
    </row>
    <row r="35" spans="1:20" ht="14.5" hidden="1" x14ac:dyDescent="0.35">
      <c r="A35" s="127" t="s">
        <v>336</v>
      </c>
      <c r="B35" s="127" t="s">
        <v>344</v>
      </c>
      <c r="C35" s="127" t="s">
        <v>300</v>
      </c>
      <c r="D35" s="126">
        <v>3.5</v>
      </c>
      <c r="E35" s="122" t="s">
        <v>262</v>
      </c>
      <c r="F35" s="145" t="s">
        <v>8</v>
      </c>
      <c r="G35" s="141"/>
      <c r="H35" s="141"/>
      <c r="I35" s="150"/>
      <c r="J35" s="150"/>
      <c r="K35" s="150"/>
      <c r="L35" s="150"/>
      <c r="M35" s="150"/>
      <c r="N35" s="150"/>
      <c r="O35" s="150"/>
      <c r="P35" s="150"/>
      <c r="Q35" s="150"/>
      <c r="R35" s="150"/>
      <c r="S35" s="150"/>
      <c r="T35" s="150"/>
    </row>
    <row r="36" spans="1:20" ht="14.5" hidden="1" x14ac:dyDescent="0.35">
      <c r="A36" s="127" t="s">
        <v>336</v>
      </c>
      <c r="B36" s="127" t="s">
        <v>344</v>
      </c>
      <c r="C36" s="127" t="s">
        <v>303</v>
      </c>
      <c r="D36" s="126">
        <v>3.5</v>
      </c>
      <c r="E36" s="122" t="s">
        <v>262</v>
      </c>
      <c r="F36" s="145" t="s">
        <v>8</v>
      </c>
      <c r="G36" s="141"/>
      <c r="H36" s="141"/>
      <c r="I36" s="150"/>
      <c r="J36" s="150"/>
      <c r="K36" s="150"/>
      <c r="L36" s="150"/>
      <c r="M36" s="150"/>
      <c r="N36" s="150"/>
      <c r="O36" s="150"/>
      <c r="P36" s="150"/>
      <c r="Q36" s="150"/>
      <c r="R36" s="150"/>
      <c r="S36" s="150"/>
      <c r="T36" s="150"/>
    </row>
    <row r="37" spans="1:20" ht="14.5" hidden="1" x14ac:dyDescent="0.35">
      <c r="A37" s="122" t="s">
        <v>331</v>
      </c>
      <c r="B37" s="122" t="s">
        <v>340</v>
      </c>
      <c r="C37" s="122" t="s">
        <v>311</v>
      </c>
      <c r="D37" s="126">
        <v>4.5</v>
      </c>
      <c r="E37" s="122" t="s">
        <v>266</v>
      </c>
      <c r="F37" s="144" t="s">
        <v>8</v>
      </c>
      <c r="G37" s="141"/>
      <c r="H37" s="141"/>
      <c r="I37" s="150"/>
      <c r="J37" s="150"/>
      <c r="K37" s="150"/>
      <c r="L37" s="150"/>
      <c r="M37" s="150"/>
      <c r="N37" s="150"/>
      <c r="O37" s="150"/>
      <c r="P37" s="150"/>
      <c r="Q37" s="150"/>
      <c r="R37" s="150"/>
      <c r="S37" s="150"/>
      <c r="T37" s="150"/>
    </row>
    <row r="38" spans="1:20" ht="14.5" hidden="1" x14ac:dyDescent="0.35">
      <c r="A38" s="122" t="s">
        <v>331</v>
      </c>
      <c r="B38" s="122" t="s">
        <v>340</v>
      </c>
      <c r="C38" s="122" t="s">
        <v>314</v>
      </c>
      <c r="D38" s="126">
        <v>4.5</v>
      </c>
      <c r="E38" s="122" t="s">
        <v>267</v>
      </c>
      <c r="F38" s="144" t="s">
        <v>29</v>
      </c>
      <c r="G38" s="141"/>
      <c r="H38" s="141"/>
      <c r="I38" s="150"/>
      <c r="J38" s="150"/>
      <c r="K38" s="150"/>
      <c r="L38" s="150"/>
      <c r="M38" s="150"/>
      <c r="N38" s="150"/>
      <c r="O38" s="150"/>
      <c r="P38" s="150"/>
      <c r="Q38" s="150"/>
      <c r="R38" s="150"/>
      <c r="S38" s="150"/>
      <c r="T38" s="150"/>
    </row>
    <row r="39" spans="1:20" ht="14.5" hidden="1" x14ac:dyDescent="0.35">
      <c r="A39" s="122" t="s">
        <v>331</v>
      </c>
      <c r="B39" s="122" t="s">
        <v>340</v>
      </c>
      <c r="C39" s="122" t="s">
        <v>317</v>
      </c>
      <c r="D39" s="126">
        <v>4.5</v>
      </c>
      <c r="E39" s="122" t="s">
        <v>267</v>
      </c>
      <c r="F39" s="144" t="s">
        <v>29</v>
      </c>
      <c r="G39" s="141"/>
      <c r="H39" s="141"/>
      <c r="I39" s="150"/>
      <c r="J39" s="150"/>
      <c r="K39" s="150"/>
      <c r="L39" s="150"/>
      <c r="M39" s="150"/>
      <c r="N39" s="150"/>
      <c r="O39" s="150"/>
      <c r="P39" s="150"/>
      <c r="Q39" s="150"/>
      <c r="R39" s="150"/>
      <c r="S39" s="150"/>
      <c r="T39" s="150"/>
    </row>
    <row r="40" spans="1:20" ht="14.5" hidden="1" x14ac:dyDescent="0.35">
      <c r="A40" s="122" t="s">
        <v>331</v>
      </c>
      <c r="B40" s="122" t="s">
        <v>340</v>
      </c>
      <c r="C40" s="127" t="s">
        <v>307</v>
      </c>
      <c r="D40" s="126">
        <v>4.5</v>
      </c>
      <c r="E40" s="122" t="s">
        <v>264</v>
      </c>
      <c r="F40" s="144" t="s">
        <v>17</v>
      </c>
      <c r="G40" s="141"/>
      <c r="H40" s="141"/>
      <c r="I40" s="150"/>
      <c r="J40" s="150"/>
      <c r="K40" s="150"/>
      <c r="L40" s="150"/>
      <c r="M40" s="150"/>
      <c r="N40" s="150"/>
      <c r="O40" s="150"/>
      <c r="P40" s="150"/>
      <c r="Q40" s="150"/>
      <c r="R40" s="150"/>
      <c r="S40" s="150"/>
      <c r="T40" s="150"/>
    </row>
    <row r="41" spans="1:20" ht="14.5" hidden="1" x14ac:dyDescent="0.35">
      <c r="A41" s="122" t="s">
        <v>331</v>
      </c>
      <c r="B41" s="122" t="s">
        <v>340</v>
      </c>
      <c r="C41" s="127" t="s">
        <v>312</v>
      </c>
      <c r="D41" s="126">
        <v>4.5</v>
      </c>
      <c r="E41" s="122" t="s">
        <v>266</v>
      </c>
      <c r="F41" s="145" t="s">
        <v>8</v>
      </c>
      <c r="G41" s="141"/>
      <c r="H41" s="141"/>
      <c r="I41" s="150"/>
      <c r="J41" s="150"/>
      <c r="K41" s="150"/>
      <c r="L41" s="150"/>
      <c r="M41" s="150"/>
      <c r="N41" s="150"/>
      <c r="O41" s="150"/>
      <c r="P41" s="150"/>
      <c r="Q41" s="150"/>
      <c r="R41" s="150"/>
      <c r="S41" s="150"/>
      <c r="T41" s="150"/>
    </row>
    <row r="42" spans="1:20" ht="14.5" hidden="1" x14ac:dyDescent="0.35">
      <c r="A42" s="122" t="s">
        <v>332</v>
      </c>
      <c r="B42" s="122" t="s">
        <v>329</v>
      </c>
      <c r="C42" s="122" t="s">
        <v>309</v>
      </c>
      <c r="D42" s="126">
        <v>4.5</v>
      </c>
      <c r="E42" s="122" t="s">
        <v>266</v>
      </c>
      <c r="F42" s="144" t="s">
        <v>8</v>
      </c>
      <c r="G42" s="141"/>
      <c r="H42" s="141"/>
      <c r="I42" s="150"/>
      <c r="J42" s="150"/>
      <c r="K42" s="150"/>
      <c r="L42" s="150"/>
      <c r="M42" s="150"/>
      <c r="N42" s="150"/>
      <c r="O42" s="150"/>
      <c r="P42" s="150"/>
      <c r="Q42" s="150"/>
      <c r="R42" s="150"/>
      <c r="S42" s="150"/>
      <c r="T42" s="150"/>
    </row>
    <row r="43" spans="1:20" ht="14.5" hidden="1" x14ac:dyDescent="0.35">
      <c r="A43" s="122" t="s">
        <v>332</v>
      </c>
      <c r="B43" s="122" t="s">
        <v>329</v>
      </c>
      <c r="C43" s="127" t="s">
        <v>316</v>
      </c>
      <c r="D43" s="126">
        <v>4.5</v>
      </c>
      <c r="E43" s="122" t="s">
        <v>267</v>
      </c>
      <c r="F43" s="145" t="s">
        <v>29</v>
      </c>
      <c r="G43" s="141"/>
      <c r="H43" s="141"/>
      <c r="I43" s="150"/>
      <c r="J43" s="150"/>
      <c r="K43" s="150"/>
      <c r="L43" s="150"/>
      <c r="M43" s="150"/>
      <c r="N43" s="150"/>
      <c r="O43" s="150"/>
      <c r="P43" s="150"/>
      <c r="Q43" s="150"/>
      <c r="R43" s="150"/>
      <c r="S43" s="150"/>
      <c r="T43" s="150"/>
    </row>
    <row r="44" spans="1:20" ht="14.5" hidden="1" x14ac:dyDescent="0.35">
      <c r="A44" s="122" t="s">
        <v>334</v>
      </c>
      <c r="B44" s="122" t="s">
        <v>342</v>
      </c>
      <c r="C44" s="122" t="s">
        <v>310</v>
      </c>
      <c r="D44" s="126">
        <v>4.5</v>
      </c>
      <c r="E44" s="122" t="s">
        <v>266</v>
      </c>
      <c r="F44" s="144" t="s">
        <v>8</v>
      </c>
      <c r="G44" s="141"/>
      <c r="H44" s="141"/>
      <c r="I44" s="150"/>
      <c r="J44" s="150"/>
      <c r="K44" s="150"/>
      <c r="L44" s="150"/>
      <c r="M44" s="150"/>
      <c r="N44" s="150"/>
      <c r="O44" s="150"/>
      <c r="P44" s="150"/>
      <c r="Q44" s="150"/>
      <c r="R44" s="150"/>
      <c r="S44" s="150"/>
      <c r="T44" s="150"/>
    </row>
    <row r="45" spans="1:20" ht="14.5" hidden="1" x14ac:dyDescent="0.35">
      <c r="A45" s="122" t="s">
        <v>334</v>
      </c>
      <c r="B45" s="122" t="s">
        <v>342</v>
      </c>
      <c r="C45" s="127" t="s">
        <v>315</v>
      </c>
      <c r="D45" s="126">
        <v>4.5</v>
      </c>
      <c r="E45" s="122" t="s">
        <v>267</v>
      </c>
      <c r="F45" s="145" t="s">
        <v>29</v>
      </c>
      <c r="G45" s="141"/>
      <c r="H45" s="141"/>
      <c r="I45" s="150"/>
      <c r="J45" s="150"/>
      <c r="K45" s="150"/>
      <c r="L45" s="150"/>
      <c r="M45" s="150"/>
      <c r="N45" s="150"/>
      <c r="O45" s="150"/>
      <c r="P45" s="150"/>
      <c r="Q45" s="150"/>
      <c r="R45" s="150"/>
      <c r="S45" s="150"/>
      <c r="T45" s="150"/>
    </row>
    <row r="46" spans="1:20" ht="14.5" hidden="1" x14ac:dyDescent="0.35">
      <c r="A46" s="122" t="s">
        <v>334</v>
      </c>
      <c r="B46" s="122" t="s">
        <v>342</v>
      </c>
      <c r="C46" s="122" t="s">
        <v>308</v>
      </c>
      <c r="D46" s="126">
        <v>4.5</v>
      </c>
      <c r="E46" s="122" t="s">
        <v>265</v>
      </c>
      <c r="F46" s="144" t="s">
        <v>26</v>
      </c>
      <c r="G46" s="141"/>
      <c r="H46" s="141"/>
      <c r="I46" s="150"/>
      <c r="J46" s="150"/>
      <c r="K46" s="150"/>
      <c r="L46" s="150"/>
      <c r="M46" s="150"/>
      <c r="N46" s="150"/>
      <c r="O46" s="150"/>
      <c r="P46" s="150"/>
      <c r="Q46" s="150"/>
      <c r="R46" s="150"/>
      <c r="S46" s="150"/>
      <c r="T46" s="150"/>
    </row>
    <row r="47" spans="1:20" ht="14.5" hidden="1" x14ac:dyDescent="0.35">
      <c r="A47" s="127" t="s">
        <v>335</v>
      </c>
      <c r="B47" s="127" t="s">
        <v>343</v>
      </c>
      <c r="C47" s="127" t="s">
        <v>313</v>
      </c>
      <c r="D47" s="126">
        <v>4.5</v>
      </c>
      <c r="E47" s="122" t="s">
        <v>266</v>
      </c>
      <c r="F47" s="145" t="s">
        <v>8</v>
      </c>
      <c r="G47" s="141"/>
      <c r="H47" s="141"/>
      <c r="I47" s="150"/>
      <c r="J47" s="150"/>
      <c r="K47" s="150"/>
      <c r="L47" s="150"/>
      <c r="M47" s="150"/>
      <c r="N47" s="150"/>
      <c r="O47" s="150"/>
      <c r="P47" s="150"/>
      <c r="Q47" s="150"/>
      <c r="R47" s="150"/>
      <c r="S47" s="150"/>
      <c r="T47" s="150"/>
    </row>
    <row r="48" spans="1:20" ht="14.5" hidden="1" x14ac:dyDescent="0.35">
      <c r="A48" s="122" t="s">
        <v>331</v>
      </c>
      <c r="B48" s="122" t="s">
        <v>340</v>
      </c>
      <c r="C48" s="127" t="s">
        <v>318</v>
      </c>
      <c r="D48" s="126">
        <v>5.5</v>
      </c>
      <c r="E48" s="122" t="s">
        <v>268</v>
      </c>
      <c r="F48" s="145" t="s">
        <v>8</v>
      </c>
      <c r="G48" s="141"/>
      <c r="H48" s="141"/>
      <c r="I48" s="150"/>
      <c r="J48" s="150"/>
      <c r="K48" s="150"/>
      <c r="L48" s="150"/>
      <c r="M48" s="150"/>
      <c r="N48" s="150"/>
      <c r="O48" s="150"/>
      <c r="P48" s="150"/>
      <c r="Q48" s="150"/>
      <c r="R48" s="150"/>
      <c r="S48" s="150"/>
      <c r="T48" s="150"/>
    </row>
    <row r="49" spans="1:20" ht="14.5" hidden="1" x14ac:dyDescent="0.35">
      <c r="A49" s="122" t="s">
        <v>332</v>
      </c>
      <c r="B49" s="122" t="s">
        <v>329</v>
      </c>
      <c r="C49" s="127" t="s">
        <v>322</v>
      </c>
      <c r="D49" s="126">
        <v>5.5</v>
      </c>
      <c r="E49" s="122" t="s">
        <v>269</v>
      </c>
      <c r="F49" s="145" t="s">
        <v>29</v>
      </c>
      <c r="G49" s="141"/>
      <c r="H49" s="141"/>
      <c r="I49" s="150"/>
      <c r="J49" s="150"/>
      <c r="K49" s="150"/>
      <c r="L49" s="150"/>
      <c r="M49" s="150"/>
      <c r="N49" s="150"/>
      <c r="O49" s="150"/>
      <c r="P49" s="150"/>
      <c r="Q49" s="150"/>
      <c r="R49" s="150"/>
      <c r="S49" s="150"/>
      <c r="T49" s="150"/>
    </row>
    <row r="50" spans="1:20" ht="14.5" hidden="1" x14ac:dyDescent="0.35">
      <c r="A50" s="122" t="s">
        <v>333</v>
      </c>
      <c r="B50" s="122" t="s">
        <v>341</v>
      </c>
      <c r="C50" s="127" t="s">
        <v>324</v>
      </c>
      <c r="D50" s="126">
        <v>5.5</v>
      </c>
      <c r="E50" s="122" t="s">
        <v>269</v>
      </c>
      <c r="F50" s="145" t="s">
        <v>29</v>
      </c>
      <c r="G50" s="141"/>
      <c r="H50" s="141"/>
      <c r="I50" s="150"/>
      <c r="J50" s="150"/>
      <c r="K50" s="150"/>
      <c r="L50" s="150"/>
      <c r="M50" s="150"/>
      <c r="N50" s="150"/>
      <c r="O50" s="150"/>
      <c r="P50" s="150"/>
      <c r="Q50" s="150"/>
      <c r="R50" s="150"/>
      <c r="S50" s="150"/>
      <c r="T50" s="150"/>
    </row>
    <row r="51" spans="1:20" ht="14.5" hidden="1" x14ac:dyDescent="0.35">
      <c r="A51" s="122" t="s">
        <v>334</v>
      </c>
      <c r="B51" s="122" t="s">
        <v>342</v>
      </c>
      <c r="C51" s="122" t="s">
        <v>320</v>
      </c>
      <c r="D51" s="126">
        <v>5.5</v>
      </c>
      <c r="E51" s="122" t="s">
        <v>268</v>
      </c>
      <c r="F51" s="144" t="s">
        <v>8</v>
      </c>
      <c r="G51" s="141"/>
      <c r="H51" s="141"/>
      <c r="I51" s="150"/>
      <c r="J51" s="150"/>
      <c r="K51" s="150"/>
      <c r="L51" s="150"/>
      <c r="M51" s="150"/>
      <c r="N51" s="150"/>
      <c r="O51" s="150"/>
      <c r="P51" s="150"/>
      <c r="Q51" s="150"/>
      <c r="R51" s="150"/>
      <c r="S51" s="150"/>
      <c r="T51" s="150"/>
    </row>
    <row r="52" spans="1:20" ht="14.5" hidden="1" x14ac:dyDescent="0.35">
      <c r="A52" s="122" t="s">
        <v>334</v>
      </c>
      <c r="B52" s="122" t="s">
        <v>342</v>
      </c>
      <c r="C52" s="127" t="s">
        <v>323</v>
      </c>
      <c r="D52" s="126">
        <v>5.5</v>
      </c>
      <c r="E52" s="122" t="s">
        <v>269</v>
      </c>
      <c r="F52" s="145" t="s">
        <v>29</v>
      </c>
      <c r="G52" s="141"/>
      <c r="H52" s="141"/>
      <c r="I52" s="150"/>
      <c r="J52" s="150"/>
      <c r="K52" s="150"/>
      <c r="L52" s="150"/>
      <c r="M52" s="150"/>
      <c r="N52" s="150"/>
      <c r="O52" s="150"/>
      <c r="P52" s="150"/>
      <c r="Q52" s="150"/>
      <c r="R52" s="150"/>
      <c r="S52" s="150"/>
      <c r="T52" s="150"/>
    </row>
    <row r="53" spans="1:20" ht="14.5" hidden="1" x14ac:dyDescent="0.35">
      <c r="A53" s="122" t="s">
        <v>334</v>
      </c>
      <c r="B53" s="122" t="s">
        <v>342</v>
      </c>
      <c r="C53" s="127" t="s">
        <v>321</v>
      </c>
      <c r="D53" s="126">
        <v>5.5</v>
      </c>
      <c r="E53" s="122" t="s">
        <v>269</v>
      </c>
      <c r="F53" s="145" t="s">
        <v>29</v>
      </c>
      <c r="G53" s="141"/>
      <c r="H53" s="141"/>
      <c r="I53" s="150"/>
      <c r="J53" s="150"/>
      <c r="K53" s="150"/>
      <c r="L53" s="150"/>
      <c r="M53" s="150"/>
      <c r="N53" s="150"/>
      <c r="O53" s="150"/>
      <c r="P53" s="150"/>
      <c r="Q53" s="150"/>
      <c r="R53" s="150"/>
      <c r="S53" s="150"/>
      <c r="T53" s="150"/>
    </row>
    <row r="54" spans="1:20" ht="14.5" hidden="1" x14ac:dyDescent="0.35">
      <c r="A54" s="134" t="s">
        <v>335</v>
      </c>
      <c r="B54" s="134" t="s">
        <v>343</v>
      </c>
      <c r="C54" s="134" t="s">
        <v>319</v>
      </c>
      <c r="D54" s="135">
        <v>5.5</v>
      </c>
      <c r="E54" s="136" t="s">
        <v>268</v>
      </c>
      <c r="F54" s="146" t="s">
        <v>8</v>
      </c>
      <c r="G54" s="141"/>
      <c r="H54" s="141"/>
      <c r="I54" s="153"/>
      <c r="J54" s="153"/>
      <c r="K54" s="153"/>
      <c r="L54" s="153"/>
      <c r="M54" s="153"/>
      <c r="N54" s="153"/>
      <c r="O54" s="153"/>
      <c r="P54" s="153"/>
      <c r="Q54" s="153"/>
      <c r="R54" s="153"/>
      <c r="S54" s="153"/>
      <c r="T54" s="153"/>
    </row>
    <row r="55" spans="1:20" ht="14.5" x14ac:dyDescent="0.35">
      <c r="A55" s="132" t="s">
        <v>214</v>
      </c>
      <c r="B55" s="133"/>
      <c r="C55" s="133"/>
      <c r="D55" s="133"/>
      <c r="E55" s="133"/>
      <c r="F55" s="133"/>
      <c r="G55" s="125">
        <f t="shared" ref="G55:H55" si="2">SUM(G56:G58)</f>
        <v>11</v>
      </c>
      <c r="H55" s="152">
        <f t="shared" si="2"/>
        <v>6600</v>
      </c>
      <c r="I55" s="156"/>
      <c r="J55" s="156"/>
      <c r="K55" s="156"/>
      <c r="L55" s="156"/>
      <c r="M55" s="156"/>
      <c r="N55" s="156"/>
      <c r="O55" s="156"/>
      <c r="P55" s="156"/>
      <c r="Q55" s="156"/>
      <c r="R55" s="156"/>
      <c r="S55" s="156"/>
      <c r="T55" s="156"/>
    </row>
    <row r="56" spans="1:20" ht="14.5" x14ac:dyDescent="0.35">
      <c r="A56" s="137" t="s">
        <v>337</v>
      </c>
      <c r="B56" s="130" t="s">
        <v>346</v>
      </c>
      <c r="C56" s="130" t="s">
        <v>325</v>
      </c>
      <c r="D56" s="131">
        <v>1</v>
      </c>
      <c r="E56" s="130" t="s">
        <v>270</v>
      </c>
      <c r="F56" s="143" t="s">
        <v>229</v>
      </c>
      <c r="G56" s="141">
        <v>5</v>
      </c>
      <c r="H56" s="142">
        <f t="shared" ref="H56:H64" si="3">G56*600</f>
        <v>3000</v>
      </c>
      <c r="I56" s="155"/>
      <c r="J56" s="155"/>
      <c r="K56" s="155"/>
      <c r="L56" s="163">
        <v>5</v>
      </c>
      <c r="M56" s="163"/>
      <c r="N56" s="163"/>
      <c r="O56" s="163"/>
      <c r="P56" s="163"/>
      <c r="Q56" s="163"/>
      <c r="R56" s="155"/>
      <c r="S56" s="155"/>
      <c r="T56" s="155"/>
    </row>
    <row r="57" spans="1:20" ht="14.5" x14ac:dyDescent="0.35">
      <c r="A57" s="124" t="s">
        <v>337</v>
      </c>
      <c r="B57" s="122" t="s">
        <v>346</v>
      </c>
      <c r="C57" s="122" t="s">
        <v>242</v>
      </c>
      <c r="D57" s="126">
        <v>2</v>
      </c>
      <c r="E57" s="122" t="s">
        <v>271</v>
      </c>
      <c r="F57" s="144" t="s">
        <v>229</v>
      </c>
      <c r="G57" s="141">
        <v>1</v>
      </c>
      <c r="H57" s="142">
        <f t="shared" si="3"/>
        <v>600</v>
      </c>
      <c r="I57" s="150"/>
      <c r="J57" s="150"/>
      <c r="K57" s="150"/>
      <c r="L57" s="150"/>
      <c r="M57" s="150"/>
      <c r="N57" s="150"/>
      <c r="O57" s="150"/>
      <c r="P57" s="150"/>
      <c r="Q57" s="150"/>
      <c r="R57" s="150"/>
      <c r="S57" s="150"/>
      <c r="T57" s="151">
        <v>1</v>
      </c>
    </row>
    <row r="58" spans="1:20" ht="14.5" x14ac:dyDescent="0.35">
      <c r="A58" s="138" t="s">
        <v>337</v>
      </c>
      <c r="B58" s="136" t="s">
        <v>346</v>
      </c>
      <c r="C58" s="136" t="s">
        <v>325</v>
      </c>
      <c r="D58" s="135">
        <v>3</v>
      </c>
      <c r="E58" s="136" t="s">
        <v>272</v>
      </c>
      <c r="F58" s="147" t="s">
        <v>229</v>
      </c>
      <c r="G58" s="141">
        <v>5</v>
      </c>
      <c r="H58" s="142">
        <f t="shared" si="3"/>
        <v>3000</v>
      </c>
      <c r="I58" s="153"/>
      <c r="J58" s="153"/>
      <c r="K58" s="153"/>
      <c r="L58" s="164">
        <v>5</v>
      </c>
      <c r="M58" s="164"/>
      <c r="N58" s="164"/>
      <c r="O58" s="164"/>
      <c r="P58" s="164"/>
      <c r="Q58" s="164"/>
      <c r="R58" s="153"/>
      <c r="S58" s="153"/>
      <c r="T58" s="153"/>
    </row>
    <row r="59" spans="1:20" ht="14.5" x14ac:dyDescent="0.35">
      <c r="A59" s="132" t="s">
        <v>216</v>
      </c>
      <c r="B59" s="133"/>
      <c r="C59" s="133"/>
      <c r="D59" s="133"/>
      <c r="E59" s="133"/>
      <c r="F59" s="133"/>
      <c r="G59" s="125">
        <f t="shared" ref="G59:H59" si="4">SUM(G60:G61)</f>
        <v>11</v>
      </c>
      <c r="H59" s="152">
        <f t="shared" si="4"/>
        <v>6600</v>
      </c>
      <c r="I59" s="156"/>
      <c r="J59" s="156"/>
      <c r="K59" s="156"/>
      <c r="L59" s="156"/>
      <c r="M59" s="156"/>
      <c r="N59" s="156"/>
      <c r="O59" s="156"/>
      <c r="P59" s="156"/>
      <c r="Q59" s="156"/>
      <c r="R59" s="156"/>
      <c r="S59" s="156"/>
      <c r="T59" s="156"/>
    </row>
    <row r="60" spans="1:20" ht="14.5" x14ac:dyDescent="0.35">
      <c r="A60" s="130" t="s">
        <v>338</v>
      </c>
      <c r="B60" s="130" t="s">
        <v>347</v>
      </c>
      <c r="C60" s="130" t="s">
        <v>242</v>
      </c>
      <c r="D60" s="131">
        <v>1</v>
      </c>
      <c r="E60" s="130" t="s">
        <v>243</v>
      </c>
      <c r="F60" s="143" t="s">
        <v>237</v>
      </c>
      <c r="G60" s="141">
        <v>10</v>
      </c>
      <c r="H60" s="142">
        <f t="shared" si="3"/>
        <v>6000</v>
      </c>
      <c r="I60" s="155"/>
      <c r="J60" s="155"/>
      <c r="K60" s="155"/>
      <c r="L60" s="163">
        <v>10</v>
      </c>
      <c r="M60" s="163"/>
      <c r="N60" s="163"/>
      <c r="O60" s="163"/>
      <c r="P60" s="163"/>
      <c r="Q60" s="163"/>
      <c r="R60" s="155"/>
      <c r="S60" s="155"/>
      <c r="T60" s="155"/>
    </row>
    <row r="61" spans="1:20" ht="14.5" x14ac:dyDescent="0.35">
      <c r="A61" s="136" t="s">
        <v>338</v>
      </c>
      <c r="B61" s="136" t="s">
        <v>347</v>
      </c>
      <c r="C61" s="136" t="s">
        <v>242</v>
      </c>
      <c r="D61" s="135">
        <v>1</v>
      </c>
      <c r="E61" s="136" t="s">
        <v>244</v>
      </c>
      <c r="F61" s="147" t="s">
        <v>237</v>
      </c>
      <c r="G61" s="141">
        <v>1</v>
      </c>
      <c r="H61" s="142">
        <f t="shared" si="3"/>
        <v>600</v>
      </c>
      <c r="I61" s="153"/>
      <c r="J61" s="153"/>
      <c r="K61" s="153"/>
      <c r="L61" s="153"/>
      <c r="M61" s="153"/>
      <c r="N61" s="153"/>
      <c r="O61" s="153"/>
      <c r="P61" s="153"/>
      <c r="Q61" s="153"/>
      <c r="R61" s="153"/>
      <c r="S61" s="153"/>
      <c r="T61" s="154">
        <v>1</v>
      </c>
    </row>
    <row r="62" spans="1:20" ht="14.5" x14ac:dyDescent="0.35">
      <c r="A62" s="132" t="s">
        <v>217</v>
      </c>
      <c r="B62" s="133"/>
      <c r="C62" s="133"/>
      <c r="D62" s="133"/>
      <c r="E62" s="133"/>
      <c r="F62" s="133"/>
      <c r="G62" s="125">
        <f t="shared" ref="G62:H62" si="5">SUM(G63:G64)</f>
        <v>8</v>
      </c>
      <c r="H62" s="152">
        <f t="shared" si="5"/>
        <v>4800</v>
      </c>
      <c r="I62" s="156"/>
      <c r="J62" s="156"/>
      <c r="K62" s="156"/>
      <c r="L62" s="156"/>
      <c r="M62" s="156"/>
      <c r="N62" s="156"/>
      <c r="O62" s="156"/>
      <c r="P62" s="156"/>
      <c r="Q62" s="156"/>
      <c r="R62" s="156"/>
      <c r="S62" s="156"/>
      <c r="T62" s="156"/>
    </row>
    <row r="63" spans="1:20" ht="14.5" x14ac:dyDescent="0.35">
      <c r="A63" s="130" t="s">
        <v>339</v>
      </c>
      <c r="B63" s="130" t="s">
        <v>348</v>
      </c>
      <c r="C63" s="130" t="s">
        <v>241</v>
      </c>
      <c r="D63" s="131">
        <v>2</v>
      </c>
      <c r="E63" s="130" t="s">
        <v>245</v>
      </c>
      <c r="F63" s="143" t="s">
        <v>237</v>
      </c>
      <c r="G63" s="141">
        <v>5</v>
      </c>
      <c r="H63" s="142">
        <f t="shared" si="3"/>
        <v>3000</v>
      </c>
      <c r="I63" s="163">
        <v>5</v>
      </c>
      <c r="J63" s="163"/>
      <c r="K63" s="163"/>
      <c r="L63" s="163"/>
      <c r="M63" s="163"/>
      <c r="N63" s="163"/>
      <c r="O63" s="163"/>
      <c r="P63" s="163"/>
      <c r="Q63" s="163"/>
      <c r="R63" s="163"/>
      <c r="S63" s="163"/>
      <c r="T63" s="163"/>
    </row>
    <row r="64" spans="1:20" ht="14.5" x14ac:dyDescent="0.35">
      <c r="A64" s="122" t="s">
        <v>339</v>
      </c>
      <c r="B64" s="122" t="s">
        <v>348</v>
      </c>
      <c r="C64" s="122" t="s">
        <v>242</v>
      </c>
      <c r="D64" s="126">
        <v>2</v>
      </c>
      <c r="E64" s="122" t="s">
        <v>246</v>
      </c>
      <c r="F64" s="144" t="s">
        <v>247</v>
      </c>
      <c r="G64" s="141">
        <v>3</v>
      </c>
      <c r="H64" s="142">
        <f t="shared" si="3"/>
        <v>1800</v>
      </c>
      <c r="I64" s="162">
        <v>3</v>
      </c>
      <c r="J64" s="162"/>
      <c r="K64" s="162"/>
      <c r="L64" s="162"/>
      <c r="M64" s="162"/>
      <c r="N64" s="162"/>
      <c r="O64" s="162"/>
      <c r="P64" s="162"/>
      <c r="Q64" s="162"/>
      <c r="R64" s="162"/>
      <c r="S64" s="162"/>
      <c r="T64" s="162"/>
    </row>
  </sheetData>
  <mergeCells count="27">
    <mergeCell ref="I63:T63"/>
    <mergeCell ref="I64:T64"/>
    <mergeCell ref="O17:P17"/>
    <mergeCell ref="K18:L18"/>
    <mergeCell ref="L56:Q56"/>
    <mergeCell ref="L58:Q58"/>
    <mergeCell ref="L60:Q60"/>
    <mergeCell ref="K19:L19"/>
    <mergeCell ref="K11:L11"/>
    <mergeCell ref="K12:L12"/>
    <mergeCell ref="K13:L13"/>
    <mergeCell ref="K5:L5"/>
    <mergeCell ref="K14:L14"/>
    <mergeCell ref="K15:L15"/>
    <mergeCell ref="K16:L16"/>
    <mergeCell ref="O8:P8"/>
    <mergeCell ref="K10:L10"/>
    <mergeCell ref="G1:T1"/>
    <mergeCell ref="K4:L4"/>
    <mergeCell ref="K7:L7"/>
    <mergeCell ref="O6:P6"/>
    <mergeCell ref="F1:F2"/>
    <mergeCell ref="A1:A2"/>
    <mergeCell ref="B1:B2"/>
    <mergeCell ref="C1:C2"/>
    <mergeCell ref="D1:D2"/>
    <mergeCell ref="E1:E2"/>
  </mergeCells>
  <phoneticPr fontId="3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0D74-8AA0-4A17-B142-E0D921BC6095}">
  <dimension ref="A1:J63"/>
  <sheetViews>
    <sheetView workbookViewId="0">
      <selection activeCell="A2" sqref="A2:H2"/>
    </sheetView>
  </sheetViews>
  <sheetFormatPr baseColWidth="10" defaultRowHeight="14.5" x14ac:dyDescent="0.35"/>
  <cols>
    <col min="1" max="1" width="10.26953125" style="63" customWidth="1"/>
    <col min="2" max="3" width="12.90625" style="63" customWidth="1"/>
    <col min="4" max="8" width="10.90625" style="63"/>
    <col min="9" max="16384" width="10.90625" style="1"/>
  </cols>
  <sheetData>
    <row r="1" spans="1:8" ht="16" thickBot="1" x14ac:dyDescent="0.4">
      <c r="A1" s="166" t="s">
        <v>13</v>
      </c>
      <c r="B1" s="167"/>
      <c r="C1" s="167"/>
      <c r="D1" s="167"/>
      <c r="E1" s="167"/>
      <c r="F1" s="167"/>
      <c r="G1" s="167"/>
      <c r="H1" s="168"/>
    </row>
    <row r="2" spans="1:8" ht="26.5" customHeight="1" thickBot="1" x14ac:dyDescent="0.4">
      <c r="A2" s="169" t="s">
        <v>215</v>
      </c>
      <c r="B2" s="170"/>
      <c r="C2" s="171" t="s">
        <v>214</v>
      </c>
      <c r="D2" s="172"/>
      <c r="E2" s="171" t="s">
        <v>216</v>
      </c>
      <c r="F2" s="172"/>
      <c r="G2" s="171" t="s">
        <v>217</v>
      </c>
      <c r="H2" s="172"/>
    </row>
    <row r="3" spans="1:8" ht="26.5" customHeight="1" thickBot="1" x14ac:dyDescent="0.4">
      <c r="A3" s="165" t="s">
        <v>12</v>
      </c>
      <c r="B3" s="165" t="s">
        <v>11</v>
      </c>
      <c r="C3" s="165"/>
      <c r="D3" s="165" t="s">
        <v>15</v>
      </c>
      <c r="E3" s="165" t="s">
        <v>10</v>
      </c>
      <c r="F3" s="165" t="s">
        <v>63</v>
      </c>
      <c r="G3" s="165"/>
      <c r="H3" s="165" t="s">
        <v>9</v>
      </c>
    </row>
    <row r="4" spans="1:8" ht="15" thickBot="1" x14ac:dyDescent="0.4">
      <c r="A4" s="165"/>
      <c r="B4" s="165"/>
      <c r="C4" s="165"/>
      <c r="D4" s="165"/>
      <c r="E4" s="165"/>
      <c r="F4" s="26" t="s">
        <v>64</v>
      </c>
      <c r="G4" s="26" t="s">
        <v>65</v>
      </c>
      <c r="H4" s="165"/>
    </row>
    <row r="5" spans="1:8" ht="21" customHeight="1" x14ac:dyDescent="0.35">
      <c r="A5" s="2">
        <v>1</v>
      </c>
      <c r="B5" s="174" t="s">
        <v>16</v>
      </c>
      <c r="C5" s="174"/>
      <c r="D5" s="27" t="s">
        <v>17</v>
      </c>
      <c r="E5" s="28" t="s">
        <v>61</v>
      </c>
      <c r="F5" s="29">
        <v>3</v>
      </c>
      <c r="G5" s="29">
        <v>0.75</v>
      </c>
      <c r="H5" s="30" t="s">
        <v>40</v>
      </c>
    </row>
    <row r="6" spans="1:8" ht="21" customHeight="1" x14ac:dyDescent="0.35">
      <c r="A6" s="3">
        <v>2</v>
      </c>
      <c r="B6" s="175" t="s">
        <v>18</v>
      </c>
      <c r="C6" s="175"/>
      <c r="D6" s="31" t="s">
        <v>17</v>
      </c>
      <c r="E6" s="32" t="s">
        <v>61</v>
      </c>
      <c r="F6" s="33">
        <v>50</v>
      </c>
      <c r="G6" s="33">
        <v>51.52</v>
      </c>
      <c r="H6" s="34" t="s">
        <v>41</v>
      </c>
    </row>
    <row r="7" spans="1:8" ht="21" customHeight="1" x14ac:dyDescent="0.35">
      <c r="A7" s="3">
        <v>2</v>
      </c>
      <c r="B7" s="175" t="s">
        <v>19</v>
      </c>
      <c r="C7" s="175"/>
      <c r="D7" s="31" t="s">
        <v>17</v>
      </c>
      <c r="E7" s="32" t="s">
        <v>62</v>
      </c>
      <c r="F7" s="33">
        <v>20</v>
      </c>
      <c r="G7" s="33">
        <v>0.2</v>
      </c>
      <c r="H7" s="34" t="s">
        <v>42</v>
      </c>
    </row>
    <row r="8" spans="1:8" ht="21" customHeight="1" x14ac:dyDescent="0.35">
      <c r="A8" s="35">
        <v>2.5</v>
      </c>
      <c r="B8" s="175" t="s">
        <v>20</v>
      </c>
      <c r="C8" s="175"/>
      <c r="D8" s="31" t="s">
        <v>17</v>
      </c>
      <c r="E8" s="32" t="s">
        <v>61</v>
      </c>
      <c r="F8" s="33">
        <v>250</v>
      </c>
      <c r="G8" s="33">
        <v>25</v>
      </c>
      <c r="H8" s="34" t="s">
        <v>43</v>
      </c>
    </row>
    <row r="9" spans="1:8" ht="21" customHeight="1" x14ac:dyDescent="0.35">
      <c r="A9" s="35">
        <v>2.5</v>
      </c>
      <c r="B9" s="175" t="s">
        <v>21</v>
      </c>
      <c r="C9" s="175"/>
      <c r="D9" s="31" t="s">
        <v>17</v>
      </c>
      <c r="E9" s="32" t="s">
        <v>61</v>
      </c>
      <c r="F9" s="33">
        <v>6</v>
      </c>
      <c r="G9" s="33">
        <v>1.2</v>
      </c>
      <c r="H9" s="34" t="s">
        <v>44</v>
      </c>
    </row>
    <row r="10" spans="1:8" ht="21" customHeight="1" x14ac:dyDescent="0.35">
      <c r="A10" s="35">
        <v>2.5</v>
      </c>
      <c r="B10" s="175" t="s">
        <v>22</v>
      </c>
      <c r="C10" s="175"/>
      <c r="D10" s="31" t="s">
        <v>8</v>
      </c>
      <c r="E10" s="32" t="s">
        <v>61</v>
      </c>
      <c r="F10" s="33">
        <v>79</v>
      </c>
      <c r="G10" s="33">
        <v>181.83000000000004</v>
      </c>
      <c r="H10" s="34" t="s">
        <v>45</v>
      </c>
    </row>
    <row r="11" spans="1:8" ht="21" customHeight="1" x14ac:dyDescent="0.35">
      <c r="A11" s="36">
        <v>3.5</v>
      </c>
      <c r="B11" s="175" t="s">
        <v>23</v>
      </c>
      <c r="C11" s="175"/>
      <c r="D11" s="31" t="s">
        <v>17</v>
      </c>
      <c r="E11" s="32" t="s">
        <v>61</v>
      </c>
      <c r="F11" s="33">
        <v>5</v>
      </c>
      <c r="G11" s="33">
        <v>5</v>
      </c>
      <c r="H11" s="34" t="s">
        <v>46</v>
      </c>
    </row>
    <row r="12" spans="1:8" ht="21" customHeight="1" x14ac:dyDescent="0.35">
      <c r="A12" s="36">
        <v>3.5</v>
      </c>
      <c r="B12" s="175" t="s">
        <v>24</v>
      </c>
      <c r="C12" s="175"/>
      <c r="D12" s="31" t="s">
        <v>17</v>
      </c>
      <c r="E12" s="32" t="s">
        <v>61</v>
      </c>
      <c r="F12" s="33">
        <v>2</v>
      </c>
      <c r="G12" s="33">
        <v>15</v>
      </c>
      <c r="H12" s="34" t="s">
        <v>47</v>
      </c>
    </row>
    <row r="13" spans="1:8" ht="21" customHeight="1" x14ac:dyDescent="0.35">
      <c r="A13" s="36">
        <v>3.5</v>
      </c>
      <c r="B13" s="175" t="s">
        <v>25</v>
      </c>
      <c r="C13" s="175"/>
      <c r="D13" s="31" t="s">
        <v>26</v>
      </c>
      <c r="E13" s="32" t="s">
        <v>62</v>
      </c>
      <c r="F13" s="33">
        <v>8</v>
      </c>
      <c r="G13" s="33">
        <v>2</v>
      </c>
      <c r="H13" s="34" t="s">
        <v>48</v>
      </c>
    </row>
    <row r="14" spans="1:8" ht="21" customHeight="1" x14ac:dyDescent="0.35">
      <c r="A14" s="37">
        <v>3.5</v>
      </c>
      <c r="B14" s="175" t="s">
        <v>27</v>
      </c>
      <c r="C14" s="175"/>
      <c r="D14" s="31" t="s">
        <v>8</v>
      </c>
      <c r="E14" s="32" t="s">
        <v>62</v>
      </c>
      <c r="F14" s="33">
        <v>97.64</v>
      </c>
      <c r="G14" s="33">
        <v>24.41</v>
      </c>
      <c r="H14" s="34" t="s">
        <v>49</v>
      </c>
    </row>
    <row r="15" spans="1:8" ht="21" customHeight="1" x14ac:dyDescent="0.35">
      <c r="A15" s="36">
        <v>3.5</v>
      </c>
      <c r="B15" s="173" t="s">
        <v>102</v>
      </c>
      <c r="C15" s="173"/>
      <c r="D15" s="64" t="s">
        <v>8</v>
      </c>
      <c r="E15" s="65" t="s">
        <v>62</v>
      </c>
      <c r="F15" s="66">
        <v>120</v>
      </c>
      <c r="G15" s="66">
        <v>1.2000000000000002</v>
      </c>
      <c r="H15" s="67" t="s">
        <v>50</v>
      </c>
    </row>
    <row r="16" spans="1:8" ht="21" customHeight="1" x14ac:dyDescent="0.35">
      <c r="A16" s="36">
        <v>3.5</v>
      </c>
      <c r="B16" s="173" t="s">
        <v>101</v>
      </c>
      <c r="C16" s="173"/>
      <c r="D16" s="64" t="s">
        <v>8</v>
      </c>
      <c r="E16" s="65" t="s">
        <v>62</v>
      </c>
      <c r="F16" s="66">
        <v>317</v>
      </c>
      <c r="G16" s="66">
        <v>3.1699999999999995</v>
      </c>
      <c r="H16" s="67" t="s">
        <v>51</v>
      </c>
    </row>
    <row r="17" spans="1:8" ht="21" customHeight="1" x14ac:dyDescent="0.35">
      <c r="A17" s="36">
        <v>3.5</v>
      </c>
      <c r="B17" s="175" t="s">
        <v>28</v>
      </c>
      <c r="C17" s="175"/>
      <c r="D17" s="31" t="s">
        <v>8</v>
      </c>
      <c r="E17" s="32" t="s">
        <v>62</v>
      </c>
      <c r="F17" s="33">
        <v>3889.75</v>
      </c>
      <c r="G17" s="33">
        <v>54.03</v>
      </c>
      <c r="H17" s="34" t="s">
        <v>52</v>
      </c>
    </row>
    <row r="18" spans="1:8" ht="21" customHeight="1" x14ac:dyDescent="0.35">
      <c r="A18" s="36">
        <v>3.5</v>
      </c>
      <c r="B18" s="173" t="s">
        <v>100</v>
      </c>
      <c r="C18" s="173"/>
      <c r="D18" s="64" t="s">
        <v>29</v>
      </c>
      <c r="E18" s="65" t="s">
        <v>61</v>
      </c>
      <c r="F18" s="66">
        <v>77628.679999999993</v>
      </c>
      <c r="G18" s="66">
        <v>19920.059999999998</v>
      </c>
      <c r="H18" s="67" t="s">
        <v>53</v>
      </c>
    </row>
    <row r="19" spans="1:8" ht="21" customHeight="1" x14ac:dyDescent="0.35">
      <c r="A19" s="36">
        <v>3.5</v>
      </c>
      <c r="B19" s="173" t="s">
        <v>103</v>
      </c>
      <c r="C19" s="173"/>
      <c r="D19" s="64" t="s">
        <v>29</v>
      </c>
      <c r="E19" s="65" t="s">
        <v>62</v>
      </c>
      <c r="F19" s="66">
        <v>36</v>
      </c>
      <c r="G19" s="66">
        <v>0.36</v>
      </c>
      <c r="H19" s="67" t="s">
        <v>54</v>
      </c>
    </row>
    <row r="20" spans="1:8" ht="21" customHeight="1" x14ac:dyDescent="0.35">
      <c r="A20" s="38">
        <v>4.5</v>
      </c>
      <c r="B20" s="175" t="s">
        <v>30</v>
      </c>
      <c r="C20" s="175"/>
      <c r="D20" s="31" t="s">
        <v>17</v>
      </c>
      <c r="E20" s="32" t="s">
        <v>61</v>
      </c>
      <c r="F20" s="33">
        <v>1</v>
      </c>
      <c r="G20" s="33">
        <v>30</v>
      </c>
      <c r="H20" s="34" t="s">
        <v>55</v>
      </c>
    </row>
    <row r="21" spans="1:8" ht="21" customHeight="1" x14ac:dyDescent="0.35">
      <c r="A21" s="38">
        <v>4.5</v>
      </c>
      <c r="B21" s="175" t="s">
        <v>31</v>
      </c>
      <c r="C21" s="175"/>
      <c r="D21" s="31" t="s">
        <v>8</v>
      </c>
      <c r="E21" s="32" t="s">
        <v>61</v>
      </c>
      <c r="F21" s="33">
        <v>51</v>
      </c>
      <c r="G21" s="33">
        <v>16.5</v>
      </c>
      <c r="H21" s="34" t="s">
        <v>56</v>
      </c>
    </row>
    <row r="22" spans="1:8" ht="54" customHeight="1" x14ac:dyDescent="0.35">
      <c r="A22" s="38">
        <v>4.5</v>
      </c>
      <c r="B22" s="175" t="s">
        <v>32</v>
      </c>
      <c r="C22" s="175"/>
      <c r="D22" s="31" t="s">
        <v>8</v>
      </c>
      <c r="E22" s="32" t="s">
        <v>61</v>
      </c>
      <c r="F22" s="33">
        <v>173</v>
      </c>
      <c r="G22" s="33">
        <v>1.7300000000000002</v>
      </c>
      <c r="H22" s="34" t="s">
        <v>57</v>
      </c>
    </row>
    <row r="23" spans="1:8" ht="36.5" customHeight="1" x14ac:dyDescent="0.35">
      <c r="A23" s="38">
        <v>4.5</v>
      </c>
      <c r="B23" s="175" t="s">
        <v>104</v>
      </c>
      <c r="C23" s="175"/>
      <c r="D23" s="31" t="s">
        <v>29</v>
      </c>
      <c r="E23" s="32" t="s">
        <v>61</v>
      </c>
      <c r="F23" s="33">
        <v>10525</v>
      </c>
      <c r="G23" s="33">
        <v>5057.5</v>
      </c>
      <c r="H23" s="34" t="s">
        <v>58</v>
      </c>
    </row>
    <row r="24" spans="1:8" ht="21" customHeight="1" x14ac:dyDescent="0.35">
      <c r="A24" s="38">
        <v>4.5</v>
      </c>
      <c r="B24" s="173" t="s">
        <v>105</v>
      </c>
      <c r="C24" s="173"/>
      <c r="D24" s="64" t="s">
        <v>29</v>
      </c>
      <c r="E24" s="65" t="s">
        <v>61</v>
      </c>
      <c r="F24" s="66">
        <v>5649.75</v>
      </c>
      <c r="G24" s="66">
        <v>21065</v>
      </c>
      <c r="H24" s="68" t="s">
        <v>59</v>
      </c>
    </row>
    <row r="25" spans="1:8" ht="21" customHeight="1" thickBot="1" x14ac:dyDescent="0.4">
      <c r="A25" s="39">
        <v>5.5</v>
      </c>
      <c r="B25" s="179" t="s">
        <v>33</v>
      </c>
      <c r="C25" s="179"/>
      <c r="D25" s="40" t="s">
        <v>8</v>
      </c>
      <c r="E25" s="41" t="s">
        <v>61</v>
      </c>
      <c r="F25" s="42">
        <v>5</v>
      </c>
      <c r="G25" s="42">
        <v>0.2</v>
      </c>
      <c r="H25" s="43" t="s">
        <v>60</v>
      </c>
    </row>
    <row r="26" spans="1:8" x14ac:dyDescent="0.35">
      <c r="A26" s="180" t="s">
        <v>7</v>
      </c>
      <c r="B26" s="181"/>
      <c r="C26" s="181"/>
      <c r="D26" s="181"/>
      <c r="E26" s="181"/>
      <c r="F26" s="181"/>
      <c r="G26" s="181"/>
      <c r="H26" s="182"/>
    </row>
    <row r="27" spans="1:8" ht="84.5" customHeight="1" thickBot="1" x14ac:dyDescent="0.4">
      <c r="A27" s="176" t="s">
        <v>14</v>
      </c>
      <c r="B27" s="177"/>
      <c r="C27" s="177"/>
      <c r="D27" s="177"/>
      <c r="E27" s="177"/>
      <c r="F27" s="177"/>
      <c r="G27" s="177"/>
      <c r="H27" s="178"/>
    </row>
    <row r="28" spans="1:8" ht="15" thickBot="1" x14ac:dyDescent="0.4">
      <c r="A28" s="208" t="s">
        <v>106</v>
      </c>
      <c r="B28" s="209"/>
      <c r="C28" s="209"/>
      <c r="D28" s="209"/>
      <c r="E28" s="209"/>
      <c r="F28" s="209"/>
      <c r="G28" s="209"/>
      <c r="H28" s="210"/>
    </row>
    <row r="29" spans="1:8" ht="15" thickBot="1" x14ac:dyDescent="0.4">
      <c r="A29" s="186" t="s">
        <v>6</v>
      </c>
      <c r="B29" s="187"/>
      <c r="C29" s="187"/>
      <c r="D29" s="187"/>
      <c r="E29" s="187"/>
      <c r="F29" s="187"/>
      <c r="G29" s="187"/>
      <c r="H29" s="188"/>
    </row>
    <row r="30" spans="1:8" x14ac:dyDescent="0.35">
      <c r="A30" s="189" t="s">
        <v>34</v>
      </c>
      <c r="B30" s="190"/>
      <c r="C30" s="190"/>
      <c r="D30" s="190"/>
      <c r="E30" s="190"/>
      <c r="F30" s="190"/>
      <c r="G30" s="190"/>
      <c r="H30" s="191"/>
    </row>
    <row r="31" spans="1:8" ht="28.5" customHeight="1" thickBot="1" x14ac:dyDescent="0.4">
      <c r="A31" s="183" t="s">
        <v>35</v>
      </c>
      <c r="B31" s="184"/>
      <c r="C31" s="184"/>
      <c r="D31" s="184"/>
      <c r="E31" s="184"/>
      <c r="F31" s="184"/>
      <c r="G31" s="184"/>
      <c r="H31" s="185"/>
    </row>
    <row r="32" spans="1:8" x14ac:dyDescent="0.35">
      <c r="A32" s="189" t="s">
        <v>95</v>
      </c>
      <c r="B32" s="190"/>
      <c r="C32" s="190"/>
      <c r="D32" s="190"/>
      <c r="E32" s="190"/>
      <c r="F32" s="190"/>
      <c r="G32" s="190"/>
      <c r="H32" s="191"/>
    </row>
    <row r="33" spans="1:10" x14ac:dyDescent="0.35">
      <c r="A33" s="183" t="s">
        <v>5</v>
      </c>
      <c r="B33" s="184"/>
      <c r="C33" s="184"/>
      <c r="D33" s="184"/>
      <c r="E33" s="184"/>
      <c r="F33" s="184"/>
      <c r="G33" s="184"/>
      <c r="H33" s="185"/>
    </row>
    <row r="34" spans="1:10" ht="29.5" customHeight="1" x14ac:dyDescent="0.35">
      <c r="A34" s="183" t="s">
        <v>4</v>
      </c>
      <c r="B34" s="184"/>
      <c r="C34" s="184"/>
      <c r="D34" s="184"/>
      <c r="E34" s="184"/>
      <c r="F34" s="184"/>
      <c r="G34" s="184"/>
      <c r="H34" s="185"/>
    </row>
    <row r="35" spans="1:10" ht="29" customHeight="1" x14ac:dyDescent="0.35">
      <c r="A35" s="183" t="s">
        <v>3</v>
      </c>
      <c r="B35" s="184"/>
      <c r="C35" s="184"/>
      <c r="D35" s="184"/>
      <c r="E35" s="184"/>
      <c r="F35" s="184"/>
      <c r="G35" s="184"/>
      <c r="H35" s="185"/>
    </row>
    <row r="36" spans="1:10" ht="30" customHeight="1" x14ac:dyDescent="0.35">
      <c r="A36" s="183" t="s">
        <v>2</v>
      </c>
      <c r="B36" s="184"/>
      <c r="C36" s="184"/>
      <c r="D36" s="184"/>
      <c r="E36" s="184"/>
      <c r="F36" s="184"/>
      <c r="G36" s="184"/>
      <c r="H36" s="185"/>
    </row>
    <row r="37" spans="1:10" ht="15" thickBot="1" x14ac:dyDescent="0.4">
      <c r="A37" s="176" t="s">
        <v>1</v>
      </c>
      <c r="B37" s="177"/>
      <c r="C37" s="177"/>
      <c r="D37" s="177"/>
      <c r="E37" s="177"/>
      <c r="F37" s="177"/>
      <c r="G37" s="177"/>
      <c r="H37" s="178"/>
    </row>
    <row r="38" spans="1:10" x14ac:dyDescent="0.35">
      <c r="A38" s="189" t="s">
        <v>0</v>
      </c>
      <c r="B38" s="190"/>
      <c r="C38" s="190"/>
      <c r="D38" s="190"/>
      <c r="E38" s="190"/>
      <c r="F38" s="190"/>
      <c r="G38" s="190"/>
      <c r="H38" s="191"/>
    </row>
    <row r="39" spans="1:10" ht="28.5" customHeight="1" x14ac:dyDescent="0.35">
      <c r="A39" s="183" t="s">
        <v>36</v>
      </c>
      <c r="B39" s="184"/>
      <c r="C39" s="184"/>
      <c r="D39" s="184"/>
      <c r="E39" s="184"/>
      <c r="F39" s="184"/>
      <c r="G39" s="184"/>
      <c r="H39" s="185"/>
      <c r="J39" s="4"/>
    </row>
    <row r="40" spans="1:10" ht="29" customHeight="1" x14ac:dyDescent="0.35">
      <c r="A40" s="183" t="s">
        <v>37</v>
      </c>
      <c r="B40" s="184"/>
      <c r="C40" s="184"/>
      <c r="D40" s="184"/>
      <c r="E40" s="184"/>
      <c r="F40" s="184"/>
      <c r="G40" s="184"/>
      <c r="H40" s="185"/>
    </row>
    <row r="41" spans="1:10" x14ac:dyDescent="0.35">
      <c r="A41" s="183" t="s">
        <v>38</v>
      </c>
      <c r="B41" s="184"/>
      <c r="C41" s="184"/>
      <c r="D41" s="184"/>
      <c r="E41" s="184"/>
      <c r="F41" s="184"/>
      <c r="G41" s="184"/>
      <c r="H41" s="185"/>
    </row>
    <row r="42" spans="1:10" ht="15" thickBot="1" x14ac:dyDescent="0.4">
      <c r="A42" s="183" t="s">
        <v>39</v>
      </c>
      <c r="B42" s="184"/>
      <c r="C42" s="184"/>
      <c r="D42" s="184"/>
      <c r="E42" s="184"/>
      <c r="F42" s="184"/>
      <c r="G42" s="184"/>
      <c r="H42" s="185"/>
    </row>
    <row r="43" spans="1:10" x14ac:dyDescent="0.35">
      <c r="A43" s="189" t="s">
        <v>66</v>
      </c>
      <c r="B43" s="190"/>
      <c r="C43" s="190"/>
      <c r="D43" s="190"/>
      <c r="E43" s="190"/>
      <c r="F43" s="190"/>
      <c r="G43" s="190"/>
      <c r="H43" s="191"/>
    </row>
    <row r="44" spans="1:10" ht="28.5" customHeight="1" x14ac:dyDescent="0.35">
      <c r="A44" s="183" t="s">
        <v>67</v>
      </c>
      <c r="B44" s="184"/>
      <c r="C44" s="184"/>
      <c r="D44" s="184"/>
      <c r="E44" s="184"/>
      <c r="F44" s="184"/>
      <c r="G44" s="184"/>
      <c r="H44" s="185"/>
    </row>
    <row r="45" spans="1:10" x14ac:dyDescent="0.35">
      <c r="A45" s="183" t="s">
        <v>96</v>
      </c>
      <c r="B45" s="184"/>
      <c r="C45" s="184"/>
      <c r="D45" s="184"/>
      <c r="E45" s="184"/>
      <c r="F45" s="184"/>
      <c r="G45" s="184"/>
      <c r="H45" s="185"/>
    </row>
    <row r="46" spans="1:10" ht="66" customHeight="1" thickBot="1" x14ac:dyDescent="0.4">
      <c r="A46" s="183" t="s">
        <v>97</v>
      </c>
      <c r="B46" s="184"/>
      <c r="C46" s="184"/>
      <c r="D46" s="184"/>
      <c r="E46" s="184"/>
      <c r="F46" s="184"/>
      <c r="G46" s="184"/>
      <c r="H46" s="185"/>
    </row>
    <row r="47" spans="1:10" x14ac:dyDescent="0.35">
      <c r="A47" s="192" t="s">
        <v>72</v>
      </c>
      <c r="B47" s="193"/>
      <c r="C47" s="193"/>
      <c r="D47" s="193"/>
      <c r="E47" s="193"/>
      <c r="F47" s="193"/>
      <c r="G47" s="193"/>
      <c r="H47" s="194"/>
    </row>
    <row r="48" spans="1:10" ht="15" customHeight="1" thickBot="1" x14ac:dyDescent="0.4">
      <c r="A48" s="198" t="s">
        <v>73</v>
      </c>
      <c r="B48" s="199"/>
      <c r="C48" s="199"/>
      <c r="D48" s="199"/>
      <c r="E48" s="199"/>
      <c r="F48" s="199"/>
      <c r="G48" s="199"/>
      <c r="H48" s="200"/>
    </row>
    <row r="49" spans="1:10" ht="14.5" customHeight="1" x14ac:dyDescent="0.35">
      <c r="A49" s="201" t="s">
        <v>82</v>
      </c>
      <c r="B49" s="202"/>
      <c r="C49" s="202"/>
      <c r="D49" s="202"/>
      <c r="E49" s="202"/>
      <c r="F49" s="203" t="s">
        <v>75</v>
      </c>
      <c r="G49" s="203"/>
      <c r="H49" s="204"/>
    </row>
    <row r="50" spans="1:10" ht="14.5" customHeight="1" x14ac:dyDescent="0.35">
      <c r="A50" s="44" t="s">
        <v>17</v>
      </c>
      <c r="B50" s="205" t="s">
        <v>77</v>
      </c>
      <c r="C50" s="205"/>
      <c r="D50" s="205"/>
      <c r="E50" s="205"/>
      <c r="F50" s="206" t="s">
        <v>76</v>
      </c>
      <c r="G50" s="206"/>
      <c r="H50" s="207"/>
    </row>
    <row r="51" spans="1:10" ht="23" customHeight="1" x14ac:dyDescent="0.35">
      <c r="A51" s="44" t="s">
        <v>8</v>
      </c>
      <c r="B51" s="205" t="s">
        <v>78</v>
      </c>
      <c r="C51" s="205"/>
      <c r="D51" s="205"/>
      <c r="E51" s="205"/>
      <c r="F51" s="206" t="s">
        <v>79</v>
      </c>
      <c r="G51" s="206"/>
      <c r="H51" s="207"/>
    </row>
    <row r="52" spans="1:10" ht="26.5" customHeight="1" thickBot="1" x14ac:dyDescent="0.4">
      <c r="A52" s="44" t="s">
        <v>29</v>
      </c>
      <c r="B52" s="211" t="s">
        <v>80</v>
      </c>
      <c r="C52" s="211"/>
      <c r="D52" s="211"/>
      <c r="E52" s="211"/>
      <c r="F52" s="206" t="s">
        <v>81</v>
      </c>
      <c r="G52" s="206"/>
      <c r="H52" s="207"/>
    </row>
    <row r="53" spans="1:10" x14ac:dyDescent="0.35">
      <c r="A53" s="192" t="s">
        <v>68</v>
      </c>
      <c r="B53" s="193"/>
      <c r="C53" s="193"/>
      <c r="D53" s="193"/>
      <c r="E53" s="193"/>
      <c r="F53" s="193"/>
      <c r="G53" s="193"/>
      <c r="H53" s="194"/>
    </row>
    <row r="54" spans="1:10" ht="44" customHeight="1" thickBot="1" x14ac:dyDescent="0.4">
      <c r="A54" s="195" t="s">
        <v>74</v>
      </c>
      <c r="B54" s="196"/>
      <c r="C54" s="196"/>
      <c r="D54" s="196"/>
      <c r="E54" s="196"/>
      <c r="F54" s="196"/>
      <c r="G54" s="196"/>
      <c r="H54" s="197"/>
    </row>
    <row r="55" spans="1:10" x14ac:dyDescent="0.35">
      <c r="A55" s="212" t="s">
        <v>85</v>
      </c>
      <c r="B55" s="214" t="s">
        <v>11</v>
      </c>
      <c r="C55" s="216" t="s">
        <v>86</v>
      </c>
      <c r="D55" s="217"/>
      <c r="E55" s="218"/>
      <c r="F55" s="214" t="s">
        <v>83</v>
      </c>
      <c r="G55" s="216" t="s">
        <v>91</v>
      </c>
      <c r="H55" s="219"/>
      <c r="J55" s="4">
        <f>6/250</f>
        <v>2.4E-2</v>
      </c>
    </row>
    <row r="56" spans="1:10" ht="24" x14ac:dyDescent="0.35">
      <c r="A56" s="213"/>
      <c r="B56" s="215"/>
      <c r="C56" s="45" t="s">
        <v>87</v>
      </c>
      <c r="D56" s="45" t="s">
        <v>90</v>
      </c>
      <c r="E56" s="45" t="s">
        <v>88</v>
      </c>
      <c r="F56" s="215"/>
      <c r="G56" s="46" t="s">
        <v>98</v>
      </c>
      <c r="H56" s="47" t="s">
        <v>89</v>
      </c>
      <c r="J56" s="4"/>
    </row>
    <row r="57" spans="1:10" ht="31" customHeight="1" x14ac:dyDescent="0.35">
      <c r="A57" s="5" t="s">
        <v>17</v>
      </c>
      <c r="B57" s="6" t="s">
        <v>69</v>
      </c>
      <c r="C57" s="7">
        <v>0.5</v>
      </c>
      <c r="D57" s="8">
        <v>0.5</v>
      </c>
      <c r="E57" s="8">
        <v>0.5</v>
      </c>
      <c r="F57" s="9">
        <v>0</v>
      </c>
      <c r="G57" s="10">
        <f t="shared" ref="G57:G62" si="0">((C57*600)+F57)+(SUM(D57:E57)*600)</f>
        <v>900</v>
      </c>
      <c r="H57" s="11">
        <f t="shared" ref="H57:H62" si="1">((F57)+(SUM(D57:E57)*600)*9)+G57</f>
        <v>6300</v>
      </c>
    </row>
    <row r="58" spans="1:10" ht="31" customHeight="1" x14ac:dyDescent="0.35">
      <c r="A58" s="12" t="s">
        <v>17</v>
      </c>
      <c r="B58" s="13" t="s">
        <v>70</v>
      </c>
      <c r="C58" s="14">
        <v>1</v>
      </c>
      <c r="D58" s="15">
        <v>1</v>
      </c>
      <c r="E58" s="15">
        <v>1</v>
      </c>
      <c r="F58" s="16">
        <v>0</v>
      </c>
      <c r="G58" s="17">
        <f t="shared" si="0"/>
        <v>1800</v>
      </c>
      <c r="H58" s="18">
        <f t="shared" si="1"/>
        <v>12600</v>
      </c>
    </row>
    <row r="59" spans="1:10" ht="31" customHeight="1" thickBot="1" x14ac:dyDescent="0.4">
      <c r="A59" s="19" t="s">
        <v>17</v>
      </c>
      <c r="B59" s="20" t="s">
        <v>71</v>
      </c>
      <c r="C59" s="21">
        <v>1</v>
      </c>
      <c r="D59" s="22">
        <v>0.5</v>
      </c>
      <c r="E59" s="22">
        <v>0.5</v>
      </c>
      <c r="F59" s="23">
        <v>0</v>
      </c>
      <c r="G59" s="24">
        <f t="shared" si="0"/>
        <v>1200</v>
      </c>
      <c r="H59" s="25">
        <f t="shared" si="1"/>
        <v>6600</v>
      </c>
    </row>
    <row r="60" spans="1:10" ht="31" customHeight="1" x14ac:dyDescent="0.35">
      <c r="A60" s="48" t="s">
        <v>17</v>
      </c>
      <c r="B60" s="49" t="s">
        <v>92</v>
      </c>
      <c r="C60" s="50">
        <v>3</v>
      </c>
      <c r="D60" s="51">
        <v>3</v>
      </c>
      <c r="E60" s="51">
        <v>1.5</v>
      </c>
      <c r="F60" s="52">
        <v>0</v>
      </c>
      <c r="G60" s="53">
        <f t="shared" si="0"/>
        <v>4500</v>
      </c>
      <c r="H60" s="54">
        <f t="shared" si="1"/>
        <v>28800</v>
      </c>
    </row>
    <row r="61" spans="1:10" ht="31" customHeight="1" x14ac:dyDescent="0.35">
      <c r="A61" s="48" t="s">
        <v>17</v>
      </c>
      <c r="B61" s="49" t="s">
        <v>93</v>
      </c>
      <c r="C61" s="50">
        <v>0.5</v>
      </c>
      <c r="D61" s="51">
        <v>0.5</v>
      </c>
      <c r="E61" s="51">
        <v>0.5</v>
      </c>
      <c r="F61" s="52">
        <v>0</v>
      </c>
      <c r="G61" s="53">
        <f t="shared" si="0"/>
        <v>900</v>
      </c>
      <c r="H61" s="54">
        <f t="shared" si="1"/>
        <v>6300</v>
      </c>
    </row>
    <row r="62" spans="1:10" ht="31" customHeight="1" thickBot="1" x14ac:dyDescent="0.4">
      <c r="A62" s="55" t="s">
        <v>8</v>
      </c>
      <c r="B62" s="56" t="s">
        <v>94</v>
      </c>
      <c r="C62" s="57">
        <v>3</v>
      </c>
      <c r="D62" s="58">
        <v>3</v>
      </c>
      <c r="E62" s="58">
        <v>1.5</v>
      </c>
      <c r="F62" s="59">
        <v>0</v>
      </c>
      <c r="G62" s="60">
        <f t="shared" si="0"/>
        <v>4500</v>
      </c>
      <c r="H62" s="61">
        <f t="shared" si="1"/>
        <v>28800</v>
      </c>
    </row>
    <row r="63" spans="1:10" x14ac:dyDescent="0.35">
      <c r="A63" s="62" t="s">
        <v>99</v>
      </c>
    </row>
  </sheetData>
  <mergeCells count="70">
    <mergeCell ref="A55:A56"/>
    <mergeCell ref="B55:B56"/>
    <mergeCell ref="C55:E55"/>
    <mergeCell ref="F55:F56"/>
    <mergeCell ref="G55:H55"/>
    <mergeCell ref="A28:H28"/>
    <mergeCell ref="B51:E51"/>
    <mergeCell ref="F51:H51"/>
    <mergeCell ref="B52:E52"/>
    <mergeCell ref="F52:H52"/>
    <mergeCell ref="A41:H41"/>
    <mergeCell ref="A42:H42"/>
    <mergeCell ref="A43:H43"/>
    <mergeCell ref="A44:H44"/>
    <mergeCell ref="A45:H45"/>
    <mergeCell ref="A46:H46"/>
    <mergeCell ref="A35:H35"/>
    <mergeCell ref="A36:H36"/>
    <mergeCell ref="A37:H37"/>
    <mergeCell ref="A38:H38"/>
    <mergeCell ref="A39:H39"/>
    <mergeCell ref="A53:H53"/>
    <mergeCell ref="A54:H54"/>
    <mergeCell ref="A47:H47"/>
    <mergeCell ref="A48:H48"/>
    <mergeCell ref="A49:E49"/>
    <mergeCell ref="F49:H49"/>
    <mergeCell ref="B50:E50"/>
    <mergeCell ref="F50:H50"/>
    <mergeCell ref="A40:H40"/>
    <mergeCell ref="A29:H29"/>
    <mergeCell ref="A30:H30"/>
    <mergeCell ref="A31:H31"/>
    <mergeCell ref="A32:H32"/>
    <mergeCell ref="A33:H33"/>
    <mergeCell ref="A34:H34"/>
    <mergeCell ref="A27:H27"/>
    <mergeCell ref="B16:C16"/>
    <mergeCell ref="B17:C17"/>
    <mergeCell ref="B18:C18"/>
    <mergeCell ref="B19:C19"/>
    <mergeCell ref="B20:C20"/>
    <mergeCell ref="B21:C21"/>
    <mergeCell ref="B22:C22"/>
    <mergeCell ref="B23:C23"/>
    <mergeCell ref="B24:C24"/>
    <mergeCell ref="B25:C25"/>
    <mergeCell ref="A26:H26"/>
    <mergeCell ref="B15:C15"/>
    <mergeCell ref="H3:H4"/>
    <mergeCell ref="B5:C5"/>
    <mergeCell ref="B6:C6"/>
    <mergeCell ref="B7:C7"/>
    <mergeCell ref="B8:C8"/>
    <mergeCell ref="B9:C9"/>
    <mergeCell ref="B10:C10"/>
    <mergeCell ref="B11:C11"/>
    <mergeCell ref="B12:C12"/>
    <mergeCell ref="B13:C13"/>
    <mergeCell ref="B14:C14"/>
    <mergeCell ref="A1:H1"/>
    <mergeCell ref="A2:B2"/>
    <mergeCell ref="C2:D2"/>
    <mergeCell ref="E2:F2"/>
    <mergeCell ref="G2:H2"/>
    <mergeCell ref="A3:A4"/>
    <mergeCell ref="B3:C4"/>
    <mergeCell ref="D3:D4"/>
    <mergeCell ref="E3:E4"/>
    <mergeCell ref="F3:G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020B4-DFC6-4F1A-9712-31290061FF38}">
  <dimension ref="A1:J48"/>
  <sheetViews>
    <sheetView workbookViewId="0">
      <selection activeCell="A2" sqref="A2:H2"/>
    </sheetView>
  </sheetViews>
  <sheetFormatPr baseColWidth="10" defaultRowHeight="14.5" x14ac:dyDescent="0.35"/>
  <cols>
    <col min="1" max="1" width="10.26953125" style="63" customWidth="1"/>
    <col min="2" max="3" width="12.90625" style="63" customWidth="1"/>
    <col min="4" max="4" width="10.90625" style="63"/>
    <col min="5" max="5" width="12.453125" style="63" customWidth="1"/>
    <col min="6" max="8" width="10.90625" style="63"/>
    <col min="9" max="16384" width="10.90625" style="1"/>
  </cols>
  <sheetData>
    <row r="1" spans="1:8" ht="16" thickBot="1" x14ac:dyDescent="0.4">
      <c r="A1" s="166" t="s">
        <v>125</v>
      </c>
      <c r="B1" s="167"/>
      <c r="C1" s="167"/>
      <c r="D1" s="167"/>
      <c r="E1" s="167"/>
      <c r="F1" s="167"/>
      <c r="G1" s="167"/>
      <c r="H1" s="168"/>
    </row>
    <row r="2" spans="1:8" ht="26.5" customHeight="1" thickBot="1" x14ac:dyDescent="0.4">
      <c r="A2" s="169" t="s">
        <v>215</v>
      </c>
      <c r="B2" s="170"/>
      <c r="C2" s="171" t="s">
        <v>214</v>
      </c>
      <c r="D2" s="172"/>
      <c r="E2" s="171" t="s">
        <v>216</v>
      </c>
      <c r="F2" s="172"/>
      <c r="G2" s="171" t="s">
        <v>217</v>
      </c>
      <c r="H2" s="172"/>
    </row>
    <row r="3" spans="1:8" ht="26.5" customHeight="1" thickBot="1" x14ac:dyDescent="0.4">
      <c r="A3" s="165" t="s">
        <v>12</v>
      </c>
      <c r="B3" s="165" t="s">
        <v>11</v>
      </c>
      <c r="C3" s="165"/>
      <c r="D3" s="165" t="s">
        <v>15</v>
      </c>
      <c r="E3" s="165" t="s">
        <v>10</v>
      </c>
      <c r="F3" s="165" t="s">
        <v>63</v>
      </c>
      <c r="G3" s="165"/>
      <c r="H3" s="165" t="s">
        <v>9</v>
      </c>
    </row>
    <row r="4" spans="1:8" ht="15" thickBot="1" x14ac:dyDescent="0.4">
      <c r="A4" s="165"/>
      <c r="B4" s="165"/>
      <c r="C4" s="165"/>
      <c r="D4" s="165"/>
      <c r="E4" s="165"/>
      <c r="F4" s="26" t="s">
        <v>64</v>
      </c>
      <c r="G4" s="26" t="s">
        <v>65</v>
      </c>
      <c r="H4" s="165"/>
    </row>
    <row r="5" spans="1:8" ht="21" customHeight="1" x14ac:dyDescent="0.35">
      <c r="A5" s="2">
        <v>1</v>
      </c>
      <c r="B5" s="174" t="s">
        <v>108</v>
      </c>
      <c r="C5" s="174"/>
      <c r="D5" s="27" t="s">
        <v>17</v>
      </c>
      <c r="E5" s="32" t="s">
        <v>61</v>
      </c>
      <c r="F5" s="29">
        <v>3</v>
      </c>
      <c r="G5" s="29">
        <v>144.05799999999999</v>
      </c>
      <c r="H5" s="30" t="s">
        <v>107</v>
      </c>
    </row>
    <row r="6" spans="1:8" ht="21" customHeight="1" x14ac:dyDescent="0.35">
      <c r="A6" s="36">
        <v>3.5</v>
      </c>
      <c r="B6" s="175" t="s">
        <v>115</v>
      </c>
      <c r="C6" s="175"/>
      <c r="D6" s="31" t="s">
        <v>17</v>
      </c>
      <c r="E6" s="32" t="s">
        <v>122</v>
      </c>
      <c r="F6" s="33">
        <v>6</v>
      </c>
      <c r="G6" s="33">
        <v>45</v>
      </c>
      <c r="H6" s="34" t="s">
        <v>109</v>
      </c>
    </row>
    <row r="7" spans="1:8" ht="21" customHeight="1" x14ac:dyDescent="0.35">
      <c r="A7" s="36">
        <v>3.5</v>
      </c>
      <c r="B7" s="175" t="s">
        <v>116</v>
      </c>
      <c r="C7" s="175"/>
      <c r="D7" s="31" t="s">
        <v>17</v>
      </c>
      <c r="E7" s="32" t="s">
        <v>61</v>
      </c>
      <c r="F7" s="33">
        <v>29</v>
      </c>
      <c r="G7" s="33">
        <v>309</v>
      </c>
      <c r="H7" s="34" t="s">
        <v>110</v>
      </c>
    </row>
    <row r="8" spans="1:8" ht="21" customHeight="1" x14ac:dyDescent="0.35">
      <c r="A8" s="36">
        <v>3.5</v>
      </c>
      <c r="B8" s="175" t="s">
        <v>117</v>
      </c>
      <c r="C8" s="175"/>
      <c r="D8" s="31" t="s">
        <v>17</v>
      </c>
      <c r="E8" s="32" t="s">
        <v>61</v>
      </c>
      <c r="F8" s="33">
        <v>2</v>
      </c>
      <c r="G8" s="33">
        <v>30</v>
      </c>
      <c r="H8" s="34" t="s">
        <v>111</v>
      </c>
    </row>
    <row r="9" spans="1:8" ht="21" customHeight="1" x14ac:dyDescent="0.35">
      <c r="A9" s="38">
        <v>4.5</v>
      </c>
      <c r="B9" s="175" t="s">
        <v>118</v>
      </c>
      <c r="C9" s="175"/>
      <c r="D9" s="31" t="s">
        <v>8</v>
      </c>
      <c r="E9" s="32" t="s">
        <v>61</v>
      </c>
      <c r="F9" s="33">
        <v>1</v>
      </c>
      <c r="G9" s="33">
        <v>30</v>
      </c>
      <c r="H9" s="34" t="s">
        <v>112</v>
      </c>
    </row>
    <row r="10" spans="1:8" ht="21" customHeight="1" x14ac:dyDescent="0.35">
      <c r="A10" s="38">
        <v>4.5</v>
      </c>
      <c r="B10" s="173" t="s">
        <v>126</v>
      </c>
      <c r="C10" s="173"/>
      <c r="D10" s="64" t="s">
        <v>29</v>
      </c>
      <c r="E10" s="65" t="s">
        <v>61</v>
      </c>
      <c r="F10" s="66">
        <v>717.43333333333328</v>
      </c>
      <c r="G10" s="66">
        <v>15853</v>
      </c>
      <c r="H10" s="67" t="s">
        <v>113</v>
      </c>
    </row>
    <row r="11" spans="1:8" ht="21" customHeight="1" thickBot="1" x14ac:dyDescent="0.4">
      <c r="A11" s="39">
        <v>5.5</v>
      </c>
      <c r="B11" s="220" t="s">
        <v>128</v>
      </c>
      <c r="C11" s="220"/>
      <c r="D11" s="69" t="s">
        <v>29</v>
      </c>
      <c r="E11" s="70" t="s">
        <v>122</v>
      </c>
      <c r="F11" s="71">
        <v>798.85</v>
      </c>
      <c r="G11" s="71">
        <v>15853</v>
      </c>
      <c r="H11" s="72" t="s">
        <v>114</v>
      </c>
    </row>
    <row r="12" spans="1:8" x14ac:dyDescent="0.35">
      <c r="A12" s="180" t="s">
        <v>7</v>
      </c>
      <c r="B12" s="181"/>
      <c r="C12" s="181"/>
      <c r="D12" s="181"/>
      <c r="E12" s="181"/>
      <c r="F12" s="181"/>
      <c r="G12" s="181"/>
      <c r="H12" s="182"/>
    </row>
    <row r="13" spans="1:8" ht="84.5" customHeight="1" thickBot="1" x14ac:dyDescent="0.4">
      <c r="A13" s="176" t="s">
        <v>119</v>
      </c>
      <c r="B13" s="177"/>
      <c r="C13" s="177"/>
      <c r="D13" s="177"/>
      <c r="E13" s="177"/>
      <c r="F13" s="177"/>
      <c r="G13" s="177"/>
      <c r="H13" s="178"/>
    </row>
    <row r="14" spans="1:8" ht="28.5" customHeight="1" thickBot="1" x14ac:dyDescent="0.4">
      <c r="A14" s="222" t="s">
        <v>127</v>
      </c>
      <c r="B14" s="223"/>
      <c r="C14" s="223"/>
      <c r="D14" s="223"/>
      <c r="E14" s="223"/>
      <c r="F14" s="223"/>
      <c r="G14" s="223"/>
      <c r="H14" s="224"/>
    </row>
    <row r="15" spans="1:8" ht="28.5" customHeight="1" thickBot="1" x14ac:dyDescent="0.4">
      <c r="A15" s="225" t="s">
        <v>129</v>
      </c>
      <c r="B15" s="226"/>
      <c r="C15" s="226"/>
      <c r="D15" s="226"/>
      <c r="E15" s="226"/>
      <c r="F15" s="226"/>
      <c r="G15" s="226"/>
      <c r="H15" s="227"/>
    </row>
    <row r="16" spans="1:8" ht="15" thickBot="1" x14ac:dyDescent="0.4">
      <c r="A16" s="186" t="s">
        <v>6</v>
      </c>
      <c r="B16" s="187"/>
      <c r="C16" s="187"/>
      <c r="D16" s="187"/>
      <c r="E16" s="187"/>
      <c r="F16" s="187"/>
      <c r="G16" s="187"/>
      <c r="H16" s="188"/>
    </row>
    <row r="17" spans="1:10" x14ac:dyDescent="0.35">
      <c r="A17" s="189" t="s">
        <v>34</v>
      </c>
      <c r="B17" s="190"/>
      <c r="C17" s="190"/>
      <c r="D17" s="190"/>
      <c r="E17" s="190"/>
      <c r="F17" s="190"/>
      <c r="G17" s="190"/>
      <c r="H17" s="191"/>
    </row>
    <row r="18" spans="1:10" ht="28.5" customHeight="1" thickBot="1" x14ac:dyDescent="0.4">
      <c r="A18" s="183" t="s">
        <v>120</v>
      </c>
      <c r="B18" s="184"/>
      <c r="C18" s="184"/>
      <c r="D18" s="184"/>
      <c r="E18" s="184"/>
      <c r="F18" s="184"/>
      <c r="G18" s="184"/>
      <c r="H18" s="185"/>
    </row>
    <row r="19" spans="1:10" x14ac:dyDescent="0.35">
      <c r="A19" s="189" t="s">
        <v>95</v>
      </c>
      <c r="B19" s="190"/>
      <c r="C19" s="190"/>
      <c r="D19" s="190"/>
      <c r="E19" s="190"/>
      <c r="F19" s="190"/>
      <c r="G19" s="190"/>
      <c r="H19" s="191"/>
    </row>
    <row r="20" spans="1:10" x14ac:dyDescent="0.35">
      <c r="A20" s="183" t="s">
        <v>5</v>
      </c>
      <c r="B20" s="184"/>
      <c r="C20" s="184"/>
      <c r="D20" s="184"/>
      <c r="E20" s="184"/>
      <c r="F20" s="184"/>
      <c r="G20" s="184"/>
      <c r="H20" s="185"/>
    </row>
    <row r="21" spans="1:10" ht="29.5" customHeight="1" x14ac:dyDescent="0.35">
      <c r="A21" s="183" t="s">
        <v>4</v>
      </c>
      <c r="B21" s="184"/>
      <c r="C21" s="184"/>
      <c r="D21" s="184"/>
      <c r="E21" s="184"/>
      <c r="F21" s="184"/>
      <c r="G21" s="184"/>
      <c r="H21" s="185"/>
    </row>
    <row r="22" spans="1:10" ht="29" customHeight="1" x14ac:dyDescent="0.35">
      <c r="A22" s="183" t="s">
        <v>3</v>
      </c>
      <c r="B22" s="184"/>
      <c r="C22" s="184"/>
      <c r="D22" s="184"/>
      <c r="E22" s="184"/>
      <c r="F22" s="184"/>
      <c r="G22" s="184"/>
      <c r="H22" s="185"/>
    </row>
    <row r="23" spans="1:10" ht="30" customHeight="1" x14ac:dyDescent="0.35">
      <c r="A23" s="183" t="s">
        <v>2</v>
      </c>
      <c r="B23" s="184"/>
      <c r="C23" s="184"/>
      <c r="D23" s="184"/>
      <c r="E23" s="184"/>
      <c r="F23" s="184"/>
      <c r="G23" s="184"/>
      <c r="H23" s="185"/>
    </row>
    <row r="24" spans="1:10" x14ac:dyDescent="0.35">
      <c r="A24" s="221" t="s">
        <v>130</v>
      </c>
      <c r="B24" s="206"/>
      <c r="C24" s="206"/>
      <c r="D24" s="206"/>
      <c r="E24" s="206"/>
      <c r="F24" s="206"/>
      <c r="G24" s="206"/>
      <c r="H24" s="207"/>
    </row>
    <row r="25" spans="1:10" ht="15" thickBot="1" x14ac:dyDescent="0.4">
      <c r="A25" s="176" t="s">
        <v>1</v>
      </c>
      <c r="B25" s="177"/>
      <c r="C25" s="177"/>
      <c r="D25" s="177"/>
      <c r="E25" s="177"/>
      <c r="F25" s="177"/>
      <c r="G25" s="177"/>
      <c r="H25" s="178"/>
    </row>
    <row r="26" spans="1:10" x14ac:dyDescent="0.35">
      <c r="A26" s="189" t="s">
        <v>0</v>
      </c>
      <c r="B26" s="190"/>
      <c r="C26" s="190"/>
      <c r="D26" s="190"/>
      <c r="E26" s="190"/>
      <c r="F26" s="190"/>
      <c r="G26" s="190"/>
      <c r="H26" s="191"/>
    </row>
    <row r="27" spans="1:10" ht="28.5" customHeight="1" x14ac:dyDescent="0.35">
      <c r="A27" s="183" t="s">
        <v>36</v>
      </c>
      <c r="B27" s="184"/>
      <c r="C27" s="184"/>
      <c r="D27" s="184"/>
      <c r="E27" s="184"/>
      <c r="F27" s="184"/>
      <c r="G27" s="184"/>
      <c r="H27" s="185"/>
      <c r="J27" s="4"/>
    </row>
    <row r="28" spans="1:10" ht="29" customHeight="1" x14ac:dyDescent="0.35">
      <c r="A28" s="183" t="s">
        <v>37</v>
      </c>
      <c r="B28" s="184"/>
      <c r="C28" s="184"/>
      <c r="D28" s="184"/>
      <c r="E28" s="184"/>
      <c r="F28" s="184"/>
      <c r="G28" s="184"/>
      <c r="H28" s="185"/>
    </row>
    <row r="29" spans="1:10" x14ac:dyDescent="0.35">
      <c r="A29" s="183" t="s">
        <v>38</v>
      </c>
      <c r="B29" s="184"/>
      <c r="C29" s="184"/>
      <c r="D29" s="184"/>
      <c r="E29" s="184"/>
      <c r="F29" s="184"/>
      <c r="G29" s="184"/>
      <c r="H29" s="185"/>
    </row>
    <row r="30" spans="1:10" x14ac:dyDescent="0.35">
      <c r="A30" s="221" t="s">
        <v>124</v>
      </c>
      <c r="B30" s="206"/>
      <c r="C30" s="206"/>
      <c r="D30" s="206"/>
      <c r="E30" s="206"/>
      <c r="F30" s="206"/>
      <c r="G30" s="206"/>
      <c r="H30" s="207"/>
    </row>
    <row r="31" spans="1:10" ht="57" customHeight="1" thickBot="1" x14ac:dyDescent="0.4">
      <c r="A31" s="183" t="s">
        <v>121</v>
      </c>
      <c r="B31" s="184"/>
      <c r="C31" s="184"/>
      <c r="D31" s="184"/>
      <c r="E31" s="184"/>
      <c r="F31" s="184"/>
      <c r="G31" s="184"/>
      <c r="H31" s="185"/>
    </row>
    <row r="32" spans="1:10" x14ac:dyDescent="0.35">
      <c r="A32" s="189" t="s">
        <v>66</v>
      </c>
      <c r="B32" s="190"/>
      <c r="C32" s="190"/>
      <c r="D32" s="190"/>
      <c r="E32" s="190"/>
      <c r="F32" s="190"/>
      <c r="G32" s="190"/>
      <c r="H32" s="191"/>
    </row>
    <row r="33" spans="1:10" ht="15" thickBot="1" x14ac:dyDescent="0.4">
      <c r="A33" s="183" t="s">
        <v>123</v>
      </c>
      <c r="B33" s="184"/>
      <c r="C33" s="184"/>
      <c r="D33" s="184"/>
      <c r="E33" s="184"/>
      <c r="F33" s="184"/>
      <c r="G33" s="184"/>
      <c r="H33" s="185"/>
    </row>
    <row r="34" spans="1:10" x14ac:dyDescent="0.35">
      <c r="A34" s="192" t="s">
        <v>72</v>
      </c>
      <c r="B34" s="193"/>
      <c r="C34" s="193"/>
      <c r="D34" s="193"/>
      <c r="E34" s="193"/>
      <c r="F34" s="193"/>
      <c r="G34" s="193"/>
      <c r="H34" s="194"/>
    </row>
    <row r="35" spans="1:10" ht="15" customHeight="1" thickBot="1" x14ac:dyDescent="0.4">
      <c r="A35" s="198" t="s">
        <v>73</v>
      </c>
      <c r="B35" s="199"/>
      <c r="C35" s="199"/>
      <c r="D35" s="199"/>
      <c r="E35" s="199"/>
      <c r="F35" s="199"/>
      <c r="G35" s="199"/>
      <c r="H35" s="200"/>
    </row>
    <row r="36" spans="1:10" ht="14.5" customHeight="1" x14ac:dyDescent="0.35">
      <c r="A36" s="201" t="s">
        <v>82</v>
      </c>
      <c r="B36" s="202"/>
      <c r="C36" s="202"/>
      <c r="D36" s="202"/>
      <c r="E36" s="202"/>
      <c r="F36" s="203" t="s">
        <v>75</v>
      </c>
      <c r="G36" s="203"/>
      <c r="H36" s="204"/>
    </row>
    <row r="37" spans="1:10" ht="14.5" customHeight="1" x14ac:dyDescent="0.35">
      <c r="A37" s="44" t="s">
        <v>17</v>
      </c>
      <c r="B37" s="205" t="s">
        <v>77</v>
      </c>
      <c r="C37" s="205"/>
      <c r="D37" s="205"/>
      <c r="E37" s="205"/>
      <c r="F37" s="206" t="s">
        <v>76</v>
      </c>
      <c r="G37" s="206"/>
      <c r="H37" s="207"/>
    </row>
    <row r="38" spans="1:10" ht="23" customHeight="1" x14ac:dyDescent="0.35">
      <c r="A38" s="44" t="s">
        <v>8</v>
      </c>
      <c r="B38" s="205" t="s">
        <v>78</v>
      </c>
      <c r="C38" s="205"/>
      <c r="D38" s="205"/>
      <c r="E38" s="205"/>
      <c r="F38" s="206" t="s">
        <v>79</v>
      </c>
      <c r="G38" s="206"/>
      <c r="H38" s="207"/>
    </row>
    <row r="39" spans="1:10" ht="26.5" customHeight="1" thickBot="1" x14ac:dyDescent="0.4">
      <c r="A39" s="44" t="s">
        <v>29</v>
      </c>
      <c r="B39" s="211" t="s">
        <v>80</v>
      </c>
      <c r="C39" s="211"/>
      <c r="D39" s="211"/>
      <c r="E39" s="211"/>
      <c r="F39" s="206" t="s">
        <v>81</v>
      </c>
      <c r="G39" s="206"/>
      <c r="H39" s="207"/>
    </row>
    <row r="40" spans="1:10" x14ac:dyDescent="0.35">
      <c r="A40" s="192" t="s">
        <v>68</v>
      </c>
      <c r="B40" s="193"/>
      <c r="C40" s="193"/>
      <c r="D40" s="193"/>
      <c r="E40" s="193"/>
      <c r="F40" s="193"/>
      <c r="G40" s="193"/>
      <c r="H40" s="194"/>
    </row>
    <row r="41" spans="1:10" ht="44" customHeight="1" thickBot="1" x14ac:dyDescent="0.4">
      <c r="A41" s="195" t="s">
        <v>131</v>
      </c>
      <c r="B41" s="196"/>
      <c r="C41" s="196"/>
      <c r="D41" s="196"/>
      <c r="E41" s="196"/>
      <c r="F41" s="196"/>
      <c r="G41" s="196"/>
      <c r="H41" s="197"/>
    </row>
    <row r="42" spans="1:10" x14ac:dyDescent="0.35">
      <c r="A42" s="228" t="s">
        <v>85</v>
      </c>
      <c r="B42" s="230" t="s">
        <v>11</v>
      </c>
      <c r="C42" s="230" t="s">
        <v>86</v>
      </c>
      <c r="D42" s="230"/>
      <c r="E42" s="230"/>
      <c r="F42" s="230" t="s">
        <v>83</v>
      </c>
      <c r="G42" s="230" t="s">
        <v>91</v>
      </c>
      <c r="H42" s="232"/>
      <c r="J42" s="4">
        <v>8.3000000000000004E-2</v>
      </c>
    </row>
    <row r="43" spans="1:10" ht="24" x14ac:dyDescent="0.35">
      <c r="A43" s="229"/>
      <c r="B43" s="231"/>
      <c r="C43" s="86" t="s">
        <v>87</v>
      </c>
      <c r="D43" s="86" t="s">
        <v>90</v>
      </c>
      <c r="E43" s="86" t="s">
        <v>88</v>
      </c>
      <c r="F43" s="231"/>
      <c r="G43" s="87" t="s">
        <v>98</v>
      </c>
      <c r="H43" s="88" t="s">
        <v>89</v>
      </c>
      <c r="J43" s="4"/>
    </row>
    <row r="44" spans="1:10" ht="31" customHeight="1" x14ac:dyDescent="0.35">
      <c r="A44" s="5" t="s">
        <v>17</v>
      </c>
      <c r="B44" s="6" t="s">
        <v>132</v>
      </c>
      <c r="C44" s="7">
        <v>0.5</v>
      </c>
      <c r="D44" s="8">
        <v>0.5</v>
      </c>
      <c r="E44" s="8">
        <v>0.5</v>
      </c>
      <c r="F44" s="9">
        <v>0</v>
      </c>
      <c r="G44" s="10">
        <f>((C44*600)+F44)+(SUM(D44:E44)*600)</f>
        <v>900</v>
      </c>
      <c r="H44" s="11">
        <f>((F44)+(SUM(D44:E44)*600)*9)+G44</f>
        <v>6300</v>
      </c>
    </row>
    <row r="45" spans="1:10" ht="31" customHeight="1" x14ac:dyDescent="0.35">
      <c r="A45" s="73" t="s">
        <v>17</v>
      </c>
      <c r="B45" s="80" t="s">
        <v>133</v>
      </c>
      <c r="C45" s="81">
        <v>1</v>
      </c>
      <c r="D45" s="81">
        <v>1</v>
      </c>
      <c r="E45" s="81">
        <v>1</v>
      </c>
      <c r="F45" s="83">
        <v>0</v>
      </c>
      <c r="G45" s="84">
        <f>((C45*600)+F45)+(SUM(D45:E45)*600)</f>
        <v>1800</v>
      </c>
      <c r="H45" s="85">
        <f>((F45)+(SUM(D45:E45)*600)*9)+G45</f>
        <v>12600</v>
      </c>
    </row>
    <row r="46" spans="1:10" ht="31" customHeight="1" x14ac:dyDescent="0.35">
      <c r="A46" s="73" t="s">
        <v>17</v>
      </c>
      <c r="B46" s="80" t="s">
        <v>134</v>
      </c>
      <c r="C46" s="81">
        <v>2.5</v>
      </c>
      <c r="D46" s="82">
        <v>2.5</v>
      </c>
      <c r="E46" s="82">
        <v>1</v>
      </c>
      <c r="F46" s="83">
        <v>0</v>
      </c>
      <c r="G46" s="84">
        <f>((C46*600)+F46)+(SUM(D46:E46)*600)</f>
        <v>3600</v>
      </c>
      <c r="H46" s="85">
        <f>((F46)+(SUM(D46:E46)*600)*9)+G46</f>
        <v>22500</v>
      </c>
    </row>
    <row r="47" spans="1:10" ht="31" customHeight="1" thickBot="1" x14ac:dyDescent="0.4">
      <c r="A47" s="74" t="s">
        <v>17</v>
      </c>
      <c r="B47" s="75" t="s">
        <v>135</v>
      </c>
      <c r="C47" s="76">
        <v>1</v>
      </c>
      <c r="D47" s="76">
        <v>1</v>
      </c>
      <c r="E47" s="76">
        <v>1</v>
      </c>
      <c r="F47" s="77">
        <v>0</v>
      </c>
      <c r="G47" s="78">
        <f>((C47*600)+F47)+(SUM(D47:E47)*600)</f>
        <v>1800</v>
      </c>
      <c r="H47" s="79">
        <f>((F47)+(SUM(D47:E47)*600)*9)+G47</f>
        <v>12600</v>
      </c>
    </row>
    <row r="48" spans="1:10" x14ac:dyDescent="0.35">
      <c r="A48" s="62" t="s">
        <v>99</v>
      </c>
    </row>
  </sheetData>
  <mergeCells count="57">
    <mergeCell ref="A42:A43"/>
    <mergeCell ref="B42:B43"/>
    <mergeCell ref="C42:E42"/>
    <mergeCell ref="F42:F43"/>
    <mergeCell ref="G42:H42"/>
    <mergeCell ref="A40:H40"/>
    <mergeCell ref="A41:H41"/>
    <mergeCell ref="A34:H34"/>
    <mergeCell ref="A35:H35"/>
    <mergeCell ref="A36:E36"/>
    <mergeCell ref="F36:H36"/>
    <mergeCell ref="B37:E37"/>
    <mergeCell ref="F37:H37"/>
    <mergeCell ref="B38:E38"/>
    <mergeCell ref="F38:H38"/>
    <mergeCell ref="B39:E39"/>
    <mergeCell ref="F39:H39"/>
    <mergeCell ref="A28:H28"/>
    <mergeCell ref="A29:H29"/>
    <mergeCell ref="A31:H31"/>
    <mergeCell ref="A32:H32"/>
    <mergeCell ref="A33:H33"/>
    <mergeCell ref="A30:H30"/>
    <mergeCell ref="A27:H27"/>
    <mergeCell ref="A24:H24"/>
    <mergeCell ref="A14:H14"/>
    <mergeCell ref="A16:H16"/>
    <mergeCell ref="A17:H17"/>
    <mergeCell ref="A18:H18"/>
    <mergeCell ref="A19:H19"/>
    <mergeCell ref="A20:H20"/>
    <mergeCell ref="A15:H15"/>
    <mergeCell ref="A21:H21"/>
    <mergeCell ref="A22:H22"/>
    <mergeCell ref="A23:H23"/>
    <mergeCell ref="A25:H25"/>
    <mergeCell ref="A26:H26"/>
    <mergeCell ref="B11:C11"/>
    <mergeCell ref="A12:H12"/>
    <mergeCell ref="A13:H13"/>
    <mergeCell ref="B9:C9"/>
    <mergeCell ref="B10:C10"/>
    <mergeCell ref="B6:C6"/>
    <mergeCell ref="B7:C7"/>
    <mergeCell ref="B8:C8"/>
    <mergeCell ref="H3:H4"/>
    <mergeCell ref="B5:C5"/>
    <mergeCell ref="A1:H1"/>
    <mergeCell ref="A2:B2"/>
    <mergeCell ref="C2:D2"/>
    <mergeCell ref="E2:F2"/>
    <mergeCell ref="G2:H2"/>
    <mergeCell ref="A3:A4"/>
    <mergeCell ref="B3:C4"/>
    <mergeCell ref="D3:D4"/>
    <mergeCell ref="E3:E4"/>
    <mergeCell ref="F3:G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E7EC6-30CD-417E-9FB8-8618F56191D4}">
  <dimension ref="A1:J41"/>
  <sheetViews>
    <sheetView workbookViewId="0">
      <selection activeCell="A2" sqref="A2:H2"/>
    </sheetView>
  </sheetViews>
  <sheetFormatPr baseColWidth="10" defaultRowHeight="14.5" x14ac:dyDescent="0.35"/>
  <cols>
    <col min="1" max="1" width="10.26953125" style="63" customWidth="1"/>
    <col min="2" max="3" width="12.90625" style="63" customWidth="1"/>
    <col min="4" max="8" width="10.90625" style="63"/>
    <col min="9" max="16384" width="10.90625" style="1"/>
  </cols>
  <sheetData>
    <row r="1" spans="1:8" ht="16" thickBot="1" x14ac:dyDescent="0.4">
      <c r="A1" s="166" t="s">
        <v>147</v>
      </c>
      <c r="B1" s="167"/>
      <c r="C1" s="167"/>
      <c r="D1" s="167"/>
      <c r="E1" s="167"/>
      <c r="F1" s="167"/>
      <c r="G1" s="167"/>
      <c r="H1" s="168"/>
    </row>
    <row r="2" spans="1:8" ht="26.5" customHeight="1" thickBot="1" x14ac:dyDescent="0.4">
      <c r="A2" s="169" t="s">
        <v>215</v>
      </c>
      <c r="B2" s="170"/>
      <c r="C2" s="171" t="s">
        <v>214</v>
      </c>
      <c r="D2" s="172"/>
      <c r="E2" s="171" t="s">
        <v>216</v>
      </c>
      <c r="F2" s="172"/>
      <c r="G2" s="171" t="s">
        <v>217</v>
      </c>
      <c r="H2" s="172"/>
    </row>
    <row r="3" spans="1:8" ht="26.5" customHeight="1" thickBot="1" x14ac:dyDescent="0.4">
      <c r="A3" s="165" t="s">
        <v>12</v>
      </c>
      <c r="B3" s="165" t="s">
        <v>11</v>
      </c>
      <c r="C3" s="165"/>
      <c r="D3" s="165" t="s">
        <v>15</v>
      </c>
      <c r="E3" s="165" t="s">
        <v>10</v>
      </c>
      <c r="F3" s="165" t="s">
        <v>63</v>
      </c>
      <c r="G3" s="165"/>
      <c r="H3" s="165" t="s">
        <v>9</v>
      </c>
    </row>
    <row r="4" spans="1:8" ht="15" thickBot="1" x14ac:dyDescent="0.4">
      <c r="A4" s="165"/>
      <c r="B4" s="165"/>
      <c r="C4" s="165"/>
      <c r="D4" s="165"/>
      <c r="E4" s="165"/>
      <c r="F4" s="26" t="s">
        <v>64</v>
      </c>
      <c r="G4" s="26" t="s">
        <v>65</v>
      </c>
      <c r="H4" s="165"/>
    </row>
    <row r="5" spans="1:8" ht="21" customHeight="1" x14ac:dyDescent="0.35">
      <c r="A5" s="105">
        <v>2</v>
      </c>
      <c r="B5" s="174" t="s">
        <v>136</v>
      </c>
      <c r="C5" s="174"/>
      <c r="D5" s="27" t="s">
        <v>17</v>
      </c>
      <c r="E5" s="28" t="s">
        <v>62</v>
      </c>
      <c r="F5" s="29">
        <f>[1]Liste_EVEE!$AU$19</f>
        <v>1</v>
      </c>
      <c r="G5" s="29">
        <f>[1]Liste_EVEE!$AV$19</f>
        <v>77</v>
      </c>
      <c r="H5" s="30" t="s">
        <v>141</v>
      </c>
    </row>
    <row r="6" spans="1:8" ht="21" customHeight="1" x14ac:dyDescent="0.35">
      <c r="A6" s="3">
        <v>2</v>
      </c>
      <c r="B6" s="175" t="s">
        <v>138</v>
      </c>
      <c r="C6" s="175"/>
      <c r="D6" s="31" t="s">
        <v>17</v>
      </c>
      <c r="E6" s="32" t="s">
        <v>62</v>
      </c>
      <c r="F6" s="33">
        <f>[1]Liste_EVEE!$AU$42</f>
        <v>4</v>
      </c>
      <c r="G6" s="33">
        <f>[1]Liste_EVEE!$AV$42</f>
        <v>82</v>
      </c>
      <c r="H6" s="34" t="s">
        <v>140</v>
      </c>
    </row>
    <row r="7" spans="1:8" ht="21" customHeight="1" x14ac:dyDescent="0.35">
      <c r="A7" s="36">
        <v>3.5</v>
      </c>
      <c r="B7" s="175" t="s">
        <v>137</v>
      </c>
      <c r="C7" s="175"/>
      <c r="D7" s="31" t="s">
        <v>26</v>
      </c>
      <c r="E7" s="32" t="s">
        <v>62</v>
      </c>
      <c r="F7" s="33">
        <f>[1]Liste_EVEE!$AU$18</f>
        <v>21</v>
      </c>
      <c r="G7" s="33">
        <f>[1]Liste_EVEE!$AV$18</f>
        <v>167</v>
      </c>
      <c r="H7" s="34" t="s">
        <v>139</v>
      </c>
    </row>
    <row r="8" spans="1:8" ht="21" customHeight="1" thickBot="1" x14ac:dyDescent="0.4">
      <c r="A8" s="106">
        <v>6</v>
      </c>
      <c r="B8" s="233" t="s">
        <v>181</v>
      </c>
      <c r="C8" s="233"/>
      <c r="D8" s="107" t="s">
        <v>29</v>
      </c>
      <c r="E8" s="108" t="s">
        <v>62</v>
      </c>
      <c r="F8" s="109">
        <v>855</v>
      </c>
      <c r="G8" s="109">
        <v>8554</v>
      </c>
      <c r="H8" s="110" t="s">
        <v>183</v>
      </c>
    </row>
    <row r="9" spans="1:8" x14ac:dyDescent="0.35">
      <c r="A9" s="180" t="s">
        <v>7</v>
      </c>
      <c r="B9" s="181"/>
      <c r="C9" s="181"/>
      <c r="D9" s="181"/>
      <c r="E9" s="181"/>
      <c r="F9" s="181"/>
      <c r="G9" s="181"/>
      <c r="H9" s="182"/>
    </row>
    <row r="10" spans="1:8" ht="50.5" customHeight="1" thickBot="1" x14ac:dyDescent="0.4">
      <c r="A10" s="176" t="s">
        <v>142</v>
      </c>
      <c r="B10" s="177"/>
      <c r="C10" s="177"/>
      <c r="D10" s="177"/>
      <c r="E10" s="177"/>
      <c r="F10" s="177"/>
      <c r="G10" s="177"/>
      <c r="H10" s="178"/>
    </row>
    <row r="11" spans="1:8" ht="15" thickBot="1" x14ac:dyDescent="0.4">
      <c r="A11" s="222" t="s">
        <v>182</v>
      </c>
      <c r="B11" s="223"/>
      <c r="C11" s="223"/>
      <c r="D11" s="223"/>
      <c r="E11" s="223"/>
      <c r="F11" s="223"/>
      <c r="G11" s="223"/>
      <c r="H11" s="224"/>
    </row>
    <row r="12" spans="1:8" ht="15" thickBot="1" x14ac:dyDescent="0.4">
      <c r="A12" s="186" t="s">
        <v>6</v>
      </c>
      <c r="B12" s="187"/>
      <c r="C12" s="187"/>
      <c r="D12" s="187"/>
      <c r="E12" s="187"/>
      <c r="F12" s="187"/>
      <c r="G12" s="187"/>
      <c r="H12" s="188"/>
    </row>
    <row r="13" spans="1:8" x14ac:dyDescent="0.35">
      <c r="A13" s="189" t="s">
        <v>34</v>
      </c>
      <c r="B13" s="190"/>
      <c r="C13" s="190"/>
      <c r="D13" s="190"/>
      <c r="E13" s="190"/>
      <c r="F13" s="190"/>
      <c r="G13" s="190"/>
      <c r="H13" s="191"/>
    </row>
    <row r="14" spans="1:8" ht="28.5" customHeight="1" thickBot="1" x14ac:dyDescent="0.4">
      <c r="A14" s="183" t="s">
        <v>143</v>
      </c>
      <c r="B14" s="184"/>
      <c r="C14" s="184"/>
      <c r="D14" s="184"/>
      <c r="E14" s="184"/>
      <c r="F14" s="184"/>
      <c r="G14" s="184"/>
      <c r="H14" s="185"/>
    </row>
    <row r="15" spans="1:8" x14ac:dyDescent="0.35">
      <c r="A15" s="189" t="s">
        <v>95</v>
      </c>
      <c r="B15" s="190"/>
      <c r="C15" s="190"/>
      <c r="D15" s="190"/>
      <c r="E15" s="190"/>
      <c r="F15" s="190"/>
      <c r="G15" s="190"/>
      <c r="H15" s="191"/>
    </row>
    <row r="16" spans="1:8" x14ac:dyDescent="0.35">
      <c r="A16" s="183" t="s">
        <v>5</v>
      </c>
      <c r="B16" s="184"/>
      <c r="C16" s="184"/>
      <c r="D16" s="184"/>
      <c r="E16" s="184"/>
      <c r="F16" s="184"/>
      <c r="G16" s="184"/>
      <c r="H16" s="185"/>
    </row>
    <row r="17" spans="1:10" ht="29.5" customHeight="1" x14ac:dyDescent="0.35">
      <c r="A17" s="183" t="s">
        <v>4</v>
      </c>
      <c r="B17" s="184"/>
      <c r="C17" s="184"/>
      <c r="D17" s="184"/>
      <c r="E17" s="184"/>
      <c r="F17" s="184"/>
      <c r="G17" s="184"/>
      <c r="H17" s="185"/>
    </row>
    <row r="18" spans="1:10" ht="29" customHeight="1" x14ac:dyDescent="0.35">
      <c r="A18" s="183" t="s">
        <v>3</v>
      </c>
      <c r="B18" s="184"/>
      <c r="C18" s="184"/>
      <c r="D18" s="184"/>
      <c r="E18" s="184"/>
      <c r="F18" s="184"/>
      <c r="G18" s="184"/>
      <c r="H18" s="185"/>
    </row>
    <row r="19" spans="1:10" ht="30" customHeight="1" x14ac:dyDescent="0.35">
      <c r="A19" s="183" t="s">
        <v>2</v>
      </c>
      <c r="B19" s="184"/>
      <c r="C19" s="184"/>
      <c r="D19" s="184"/>
      <c r="E19" s="184"/>
      <c r="F19" s="184"/>
      <c r="G19" s="184"/>
      <c r="H19" s="185"/>
    </row>
    <row r="20" spans="1:10" ht="15" thickBot="1" x14ac:dyDescent="0.4">
      <c r="A20" s="176" t="s">
        <v>1</v>
      </c>
      <c r="B20" s="177"/>
      <c r="C20" s="177"/>
      <c r="D20" s="177"/>
      <c r="E20" s="177"/>
      <c r="F20" s="177"/>
      <c r="G20" s="177"/>
      <c r="H20" s="178"/>
    </row>
    <row r="21" spans="1:10" x14ac:dyDescent="0.35">
      <c r="A21" s="189" t="s">
        <v>0</v>
      </c>
      <c r="B21" s="190"/>
      <c r="C21" s="190"/>
      <c r="D21" s="190"/>
      <c r="E21" s="190"/>
      <c r="F21" s="190"/>
      <c r="G21" s="190"/>
      <c r="H21" s="191"/>
    </row>
    <row r="22" spans="1:10" ht="28.5" customHeight="1" x14ac:dyDescent="0.35">
      <c r="A22" s="183" t="s">
        <v>36</v>
      </c>
      <c r="B22" s="184"/>
      <c r="C22" s="184"/>
      <c r="D22" s="184"/>
      <c r="E22" s="184"/>
      <c r="F22" s="184"/>
      <c r="G22" s="184"/>
      <c r="H22" s="185"/>
      <c r="J22" s="4"/>
    </row>
    <row r="23" spans="1:10" ht="29" customHeight="1" x14ac:dyDescent="0.35">
      <c r="A23" s="183" t="s">
        <v>37</v>
      </c>
      <c r="B23" s="184"/>
      <c r="C23" s="184"/>
      <c r="D23" s="184"/>
      <c r="E23" s="184"/>
      <c r="F23" s="184"/>
      <c r="G23" s="184"/>
      <c r="H23" s="185"/>
    </row>
    <row r="24" spans="1:10" x14ac:dyDescent="0.35">
      <c r="A24" s="183" t="s">
        <v>38</v>
      </c>
      <c r="B24" s="184"/>
      <c r="C24" s="184"/>
      <c r="D24" s="184"/>
      <c r="E24" s="184"/>
      <c r="F24" s="184"/>
      <c r="G24" s="184"/>
      <c r="H24" s="185"/>
    </row>
    <row r="25" spans="1:10" ht="15" thickBot="1" x14ac:dyDescent="0.4">
      <c r="A25" s="183" t="s">
        <v>39</v>
      </c>
      <c r="B25" s="184"/>
      <c r="C25" s="184"/>
      <c r="D25" s="184"/>
      <c r="E25" s="184"/>
      <c r="F25" s="184"/>
      <c r="G25" s="184"/>
      <c r="H25" s="185"/>
    </row>
    <row r="26" spans="1:10" x14ac:dyDescent="0.35">
      <c r="A26" s="189" t="s">
        <v>66</v>
      </c>
      <c r="B26" s="190"/>
      <c r="C26" s="190"/>
      <c r="D26" s="190"/>
      <c r="E26" s="190"/>
      <c r="F26" s="190"/>
      <c r="G26" s="190"/>
      <c r="H26" s="191"/>
    </row>
    <row r="27" spans="1:10" ht="28.5" customHeight="1" thickBot="1" x14ac:dyDescent="0.4">
      <c r="A27" s="183" t="s">
        <v>123</v>
      </c>
      <c r="B27" s="184"/>
      <c r="C27" s="184"/>
      <c r="D27" s="184"/>
      <c r="E27" s="184"/>
      <c r="F27" s="184"/>
      <c r="G27" s="184"/>
      <c r="H27" s="185"/>
    </row>
    <row r="28" spans="1:10" x14ac:dyDescent="0.35">
      <c r="A28" s="192" t="s">
        <v>72</v>
      </c>
      <c r="B28" s="193"/>
      <c r="C28" s="193"/>
      <c r="D28" s="193"/>
      <c r="E28" s="193"/>
      <c r="F28" s="193"/>
      <c r="G28" s="193"/>
      <c r="H28" s="194"/>
    </row>
    <row r="29" spans="1:10" ht="15" customHeight="1" thickBot="1" x14ac:dyDescent="0.4">
      <c r="A29" s="234" t="s">
        <v>73</v>
      </c>
      <c r="B29" s="235"/>
      <c r="C29" s="235"/>
      <c r="D29" s="235"/>
      <c r="E29" s="235"/>
      <c r="F29" s="235"/>
      <c r="G29" s="235"/>
      <c r="H29" s="236"/>
    </row>
    <row r="30" spans="1:10" ht="14.5" customHeight="1" x14ac:dyDescent="0.35">
      <c r="A30" s="201" t="s">
        <v>82</v>
      </c>
      <c r="B30" s="202"/>
      <c r="C30" s="202"/>
      <c r="D30" s="202"/>
      <c r="E30" s="202"/>
      <c r="F30" s="203" t="s">
        <v>75</v>
      </c>
      <c r="G30" s="203"/>
      <c r="H30" s="204"/>
    </row>
    <row r="31" spans="1:10" ht="14.5" customHeight="1" x14ac:dyDescent="0.35">
      <c r="A31" s="44" t="s">
        <v>17</v>
      </c>
      <c r="B31" s="205" t="s">
        <v>77</v>
      </c>
      <c r="C31" s="205"/>
      <c r="D31" s="205"/>
      <c r="E31" s="205"/>
      <c r="F31" s="206" t="s">
        <v>76</v>
      </c>
      <c r="G31" s="206"/>
      <c r="H31" s="207"/>
    </row>
    <row r="32" spans="1:10" ht="23" customHeight="1" x14ac:dyDescent="0.35">
      <c r="A32" s="44" t="s">
        <v>8</v>
      </c>
      <c r="B32" s="205" t="s">
        <v>78</v>
      </c>
      <c r="C32" s="205"/>
      <c r="D32" s="205"/>
      <c r="E32" s="205"/>
      <c r="F32" s="206" t="s">
        <v>79</v>
      </c>
      <c r="G32" s="206"/>
      <c r="H32" s="207"/>
    </row>
    <row r="33" spans="1:10" ht="26.5" customHeight="1" thickBot="1" x14ac:dyDescent="0.4">
      <c r="A33" s="44" t="s">
        <v>29</v>
      </c>
      <c r="B33" s="211" t="s">
        <v>80</v>
      </c>
      <c r="C33" s="211"/>
      <c r="D33" s="211"/>
      <c r="E33" s="211"/>
      <c r="F33" s="206" t="s">
        <v>81</v>
      </c>
      <c r="G33" s="206"/>
      <c r="H33" s="207"/>
    </row>
    <row r="34" spans="1:10" x14ac:dyDescent="0.35">
      <c r="A34" s="192" t="s">
        <v>68</v>
      </c>
      <c r="B34" s="193"/>
      <c r="C34" s="193"/>
      <c r="D34" s="193"/>
      <c r="E34" s="193"/>
      <c r="F34" s="193"/>
      <c r="G34" s="193"/>
      <c r="H34" s="194"/>
    </row>
    <row r="35" spans="1:10" ht="44" customHeight="1" thickBot="1" x14ac:dyDescent="0.4">
      <c r="A35" s="195" t="s">
        <v>208</v>
      </c>
      <c r="B35" s="196"/>
      <c r="C35" s="196"/>
      <c r="D35" s="196"/>
      <c r="E35" s="196"/>
      <c r="F35" s="196"/>
      <c r="G35" s="196"/>
      <c r="H35" s="197"/>
    </row>
    <row r="36" spans="1:10" x14ac:dyDescent="0.35">
      <c r="A36" s="212" t="s">
        <v>85</v>
      </c>
      <c r="B36" s="214" t="s">
        <v>11</v>
      </c>
      <c r="C36" s="216" t="s">
        <v>86</v>
      </c>
      <c r="D36" s="217"/>
      <c r="E36" s="218"/>
      <c r="F36" s="214" t="s">
        <v>83</v>
      </c>
      <c r="G36" s="216" t="s">
        <v>91</v>
      </c>
      <c r="H36" s="219"/>
      <c r="J36" s="4">
        <f>6/250</f>
        <v>2.4E-2</v>
      </c>
    </row>
    <row r="37" spans="1:10" ht="24" x14ac:dyDescent="0.35">
      <c r="A37" s="213"/>
      <c r="B37" s="215"/>
      <c r="C37" s="45" t="s">
        <v>87</v>
      </c>
      <c r="D37" s="45" t="s">
        <v>90</v>
      </c>
      <c r="E37" s="45" t="s">
        <v>88</v>
      </c>
      <c r="F37" s="215"/>
      <c r="G37" s="46" t="s">
        <v>98</v>
      </c>
      <c r="H37" s="47" t="s">
        <v>89</v>
      </c>
      <c r="J37" s="4"/>
    </row>
    <row r="38" spans="1:10" ht="31" customHeight="1" x14ac:dyDescent="0.35">
      <c r="A38" s="12" t="s">
        <v>17</v>
      </c>
      <c r="B38" s="13" t="s">
        <v>144</v>
      </c>
      <c r="C38" s="14">
        <v>1</v>
      </c>
      <c r="D38" s="14">
        <v>1</v>
      </c>
      <c r="E38" s="14">
        <v>1</v>
      </c>
      <c r="F38" s="16">
        <v>500</v>
      </c>
      <c r="G38" s="17">
        <f>((C38*600)+F38)+(SUM(D38:E38)*600)</f>
        <v>2300</v>
      </c>
      <c r="H38" s="18">
        <f>((F38)+(SUM(D38:E38)*600)*9)+G38</f>
        <v>13600</v>
      </c>
    </row>
    <row r="39" spans="1:10" ht="31" customHeight="1" x14ac:dyDescent="0.35">
      <c r="A39" s="12" t="s">
        <v>17</v>
      </c>
      <c r="B39" s="13" t="s">
        <v>145</v>
      </c>
      <c r="C39" s="14">
        <v>1</v>
      </c>
      <c r="D39" s="14">
        <v>1</v>
      </c>
      <c r="E39" s="14">
        <v>1</v>
      </c>
      <c r="F39" s="16">
        <v>500</v>
      </c>
      <c r="G39" s="17">
        <f>((C39*600)+F39)+(SUM(D39:E39)*600)</f>
        <v>2300</v>
      </c>
      <c r="H39" s="18">
        <f>((F39)+(SUM(D39:E39)*600)*9)+G39</f>
        <v>13600</v>
      </c>
    </row>
    <row r="40" spans="1:10" ht="31" customHeight="1" thickBot="1" x14ac:dyDescent="0.4">
      <c r="A40" s="74" t="s">
        <v>26</v>
      </c>
      <c r="B40" s="75" t="s">
        <v>146</v>
      </c>
      <c r="C40" s="76">
        <v>2</v>
      </c>
      <c r="D40" s="76">
        <v>2</v>
      </c>
      <c r="E40" s="76">
        <v>1</v>
      </c>
      <c r="F40" s="77">
        <v>1000</v>
      </c>
      <c r="G40" s="78">
        <f>((C40*600)+F40)+(SUM(D40:E40)*600)</f>
        <v>4000</v>
      </c>
      <c r="H40" s="79">
        <f>((F40)+(SUM(D40:E40)*600)*9)+G40</f>
        <v>21200</v>
      </c>
    </row>
    <row r="41" spans="1:10" x14ac:dyDescent="0.35">
      <c r="A41" s="62" t="s">
        <v>99</v>
      </c>
    </row>
  </sheetData>
  <mergeCells count="51">
    <mergeCell ref="A22:H22"/>
    <mergeCell ref="A12:H12"/>
    <mergeCell ref="A13:H13"/>
    <mergeCell ref="A36:A37"/>
    <mergeCell ref="B36:B37"/>
    <mergeCell ref="C36:E36"/>
    <mergeCell ref="F36:F37"/>
    <mergeCell ref="G36:H36"/>
    <mergeCell ref="A17:H17"/>
    <mergeCell ref="A18:H18"/>
    <mergeCell ref="A19:H19"/>
    <mergeCell ref="A20:H20"/>
    <mergeCell ref="A21:H21"/>
    <mergeCell ref="A23:H23"/>
    <mergeCell ref="A24:H24"/>
    <mergeCell ref="A25:H25"/>
    <mergeCell ref="A26:H26"/>
    <mergeCell ref="A27:H27"/>
    <mergeCell ref="A34:H34"/>
    <mergeCell ref="A35:H35"/>
    <mergeCell ref="A28:H28"/>
    <mergeCell ref="A29:H29"/>
    <mergeCell ref="A30:E30"/>
    <mergeCell ref="F30:H30"/>
    <mergeCell ref="B31:E31"/>
    <mergeCell ref="F31:H31"/>
    <mergeCell ref="B33:E33"/>
    <mergeCell ref="F33:H33"/>
    <mergeCell ref="B32:E32"/>
    <mergeCell ref="F32:H32"/>
    <mergeCell ref="A14:H14"/>
    <mergeCell ref="A15:H15"/>
    <mergeCell ref="A16:H16"/>
    <mergeCell ref="A9:H9"/>
    <mergeCell ref="A10:H10"/>
    <mergeCell ref="A11:H11"/>
    <mergeCell ref="B8:C8"/>
    <mergeCell ref="H3:H4"/>
    <mergeCell ref="B5:C5"/>
    <mergeCell ref="B6:C6"/>
    <mergeCell ref="A3:A4"/>
    <mergeCell ref="B3:C4"/>
    <mergeCell ref="D3:D4"/>
    <mergeCell ref="E3:E4"/>
    <mergeCell ref="F3:G3"/>
    <mergeCell ref="B7:C7"/>
    <mergeCell ref="A1:H1"/>
    <mergeCell ref="A2:B2"/>
    <mergeCell ref="C2:D2"/>
    <mergeCell ref="E2:F2"/>
    <mergeCell ref="G2:H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2A2D8-E60E-41AC-865A-9B0EB077A143}">
  <dimension ref="A1:J54"/>
  <sheetViews>
    <sheetView workbookViewId="0">
      <selection activeCell="A2" sqref="A2:H2"/>
    </sheetView>
  </sheetViews>
  <sheetFormatPr baseColWidth="10" defaultRowHeight="14.5" x14ac:dyDescent="0.35"/>
  <cols>
    <col min="1" max="1" width="10.26953125" style="63" customWidth="1"/>
    <col min="2" max="3" width="12.90625" style="63" customWidth="1"/>
    <col min="4" max="4" width="10.90625" style="63"/>
    <col min="5" max="5" width="12.453125" style="63" customWidth="1"/>
    <col min="6" max="8" width="10.90625" style="63"/>
    <col min="9" max="16384" width="10.90625" style="1"/>
  </cols>
  <sheetData>
    <row r="1" spans="1:8" ht="16" thickBot="1" x14ac:dyDescent="0.4">
      <c r="A1" s="166" t="s">
        <v>148</v>
      </c>
      <c r="B1" s="167"/>
      <c r="C1" s="167"/>
      <c r="D1" s="167"/>
      <c r="E1" s="167"/>
      <c r="F1" s="167"/>
      <c r="G1" s="167"/>
      <c r="H1" s="168"/>
    </row>
    <row r="2" spans="1:8" ht="26.5" customHeight="1" thickBot="1" x14ac:dyDescent="0.4">
      <c r="A2" s="169" t="s">
        <v>215</v>
      </c>
      <c r="B2" s="170"/>
      <c r="C2" s="171" t="s">
        <v>214</v>
      </c>
      <c r="D2" s="172"/>
      <c r="E2" s="171" t="s">
        <v>216</v>
      </c>
      <c r="F2" s="172"/>
      <c r="G2" s="171" t="s">
        <v>217</v>
      </c>
      <c r="H2" s="172"/>
    </row>
    <row r="3" spans="1:8" ht="26.5" customHeight="1" thickBot="1" x14ac:dyDescent="0.4">
      <c r="A3" s="165" t="s">
        <v>12</v>
      </c>
      <c r="B3" s="165" t="s">
        <v>11</v>
      </c>
      <c r="C3" s="165"/>
      <c r="D3" s="165" t="s">
        <v>15</v>
      </c>
      <c r="E3" s="165" t="s">
        <v>10</v>
      </c>
      <c r="F3" s="165" t="s">
        <v>63</v>
      </c>
      <c r="G3" s="165"/>
      <c r="H3" s="165" t="s">
        <v>9</v>
      </c>
    </row>
    <row r="4" spans="1:8" ht="15" thickBot="1" x14ac:dyDescent="0.4">
      <c r="A4" s="165"/>
      <c r="B4" s="165"/>
      <c r="C4" s="165"/>
      <c r="D4" s="165"/>
      <c r="E4" s="165"/>
      <c r="F4" s="26" t="s">
        <v>64</v>
      </c>
      <c r="G4" s="26" t="s">
        <v>65</v>
      </c>
      <c r="H4" s="165"/>
    </row>
    <row r="5" spans="1:8" ht="21" customHeight="1" x14ac:dyDescent="0.35">
      <c r="A5" s="3">
        <v>2</v>
      </c>
      <c r="B5" s="175" t="s">
        <v>149</v>
      </c>
      <c r="C5" s="175"/>
      <c r="D5" s="31" t="s">
        <v>17</v>
      </c>
      <c r="E5" s="32" t="s">
        <v>122</v>
      </c>
      <c r="F5" s="33">
        <v>1</v>
      </c>
      <c r="G5" s="33">
        <v>30</v>
      </c>
      <c r="H5" s="34" t="s">
        <v>107</v>
      </c>
    </row>
    <row r="6" spans="1:8" ht="21" customHeight="1" x14ac:dyDescent="0.35">
      <c r="A6" s="3">
        <v>2</v>
      </c>
      <c r="B6" s="175" t="s">
        <v>150</v>
      </c>
      <c r="C6" s="175"/>
      <c r="D6" s="31" t="s">
        <v>17</v>
      </c>
      <c r="E6" s="32" t="s">
        <v>61</v>
      </c>
      <c r="F6" s="33">
        <v>1</v>
      </c>
      <c r="G6" s="33">
        <v>5</v>
      </c>
      <c r="H6" s="34" t="s">
        <v>141</v>
      </c>
    </row>
    <row r="7" spans="1:8" ht="21" customHeight="1" x14ac:dyDescent="0.35">
      <c r="A7" s="35">
        <v>2.5</v>
      </c>
      <c r="B7" s="175" t="s">
        <v>151</v>
      </c>
      <c r="C7" s="175"/>
      <c r="D7" s="31" t="s">
        <v>26</v>
      </c>
      <c r="E7" s="32" t="s">
        <v>61</v>
      </c>
      <c r="F7" s="33">
        <v>9</v>
      </c>
      <c r="G7" s="33">
        <v>36</v>
      </c>
      <c r="H7" s="34" t="s">
        <v>163</v>
      </c>
    </row>
    <row r="8" spans="1:8" ht="21" customHeight="1" x14ac:dyDescent="0.35">
      <c r="A8" s="35">
        <v>2.5</v>
      </c>
      <c r="B8" s="175" t="s">
        <v>152</v>
      </c>
      <c r="C8" s="175"/>
      <c r="D8" s="31" t="s">
        <v>26</v>
      </c>
      <c r="E8" s="32" t="s">
        <v>61</v>
      </c>
      <c r="F8" s="33">
        <v>15</v>
      </c>
      <c r="G8" s="33">
        <v>663</v>
      </c>
      <c r="H8" s="34" t="s">
        <v>157</v>
      </c>
    </row>
    <row r="9" spans="1:8" ht="21" customHeight="1" x14ac:dyDescent="0.35">
      <c r="A9" s="35">
        <v>2.5</v>
      </c>
      <c r="B9" s="175" t="s">
        <v>153</v>
      </c>
      <c r="C9" s="175"/>
      <c r="D9" s="31" t="s">
        <v>8</v>
      </c>
      <c r="E9" s="32" t="s">
        <v>61</v>
      </c>
      <c r="F9" s="33">
        <v>425.53333333333336</v>
      </c>
      <c r="G9" s="33">
        <v>6383</v>
      </c>
      <c r="H9" s="34" t="s">
        <v>164</v>
      </c>
    </row>
    <row r="10" spans="1:8" ht="21" customHeight="1" x14ac:dyDescent="0.35">
      <c r="A10" s="38">
        <v>4.5</v>
      </c>
      <c r="B10" s="173" t="s">
        <v>169</v>
      </c>
      <c r="C10" s="173"/>
      <c r="D10" s="64" t="s">
        <v>26</v>
      </c>
      <c r="E10" s="65" t="s">
        <v>122</v>
      </c>
      <c r="F10" s="66">
        <v>60</v>
      </c>
      <c r="G10" s="66">
        <v>2223</v>
      </c>
      <c r="H10" s="67" t="s">
        <v>160</v>
      </c>
    </row>
    <row r="11" spans="1:8" ht="21" customHeight="1" x14ac:dyDescent="0.35">
      <c r="A11" s="38">
        <v>4.5</v>
      </c>
      <c r="B11" s="243" t="s">
        <v>171</v>
      </c>
      <c r="C11" s="243"/>
      <c r="D11" s="92" t="s">
        <v>8</v>
      </c>
      <c r="E11" s="70" t="s">
        <v>61</v>
      </c>
      <c r="F11" s="93">
        <v>53</v>
      </c>
      <c r="G11" s="93">
        <v>1060</v>
      </c>
      <c r="H11" s="94" t="s">
        <v>158</v>
      </c>
    </row>
    <row r="12" spans="1:8" ht="54" customHeight="1" x14ac:dyDescent="0.35">
      <c r="A12" s="38">
        <v>4.5</v>
      </c>
      <c r="B12" s="175" t="s">
        <v>154</v>
      </c>
      <c r="C12" s="175"/>
      <c r="D12" s="31" t="s">
        <v>29</v>
      </c>
      <c r="E12" s="32" t="s">
        <v>61</v>
      </c>
      <c r="F12" s="33">
        <v>151</v>
      </c>
      <c r="G12" s="33">
        <v>1510</v>
      </c>
      <c r="H12" s="34" t="s">
        <v>161</v>
      </c>
    </row>
    <row r="13" spans="1:8" ht="21" customHeight="1" x14ac:dyDescent="0.35">
      <c r="A13" s="89">
        <v>5.5</v>
      </c>
      <c r="B13" s="175" t="s">
        <v>155</v>
      </c>
      <c r="C13" s="175"/>
      <c r="D13" s="31" t="s">
        <v>8</v>
      </c>
      <c r="E13" s="32" t="s">
        <v>61</v>
      </c>
      <c r="F13" s="33">
        <v>11</v>
      </c>
      <c r="G13" s="33">
        <v>55</v>
      </c>
      <c r="H13" s="34" t="s">
        <v>162</v>
      </c>
    </row>
    <row r="14" spans="1:8" ht="43.5" customHeight="1" x14ac:dyDescent="0.35">
      <c r="A14" s="89">
        <v>5.5</v>
      </c>
      <c r="B14" s="244" t="s">
        <v>173</v>
      </c>
      <c r="C14" s="244"/>
      <c r="D14" s="95" t="s">
        <v>29</v>
      </c>
      <c r="E14" s="96" t="s">
        <v>61</v>
      </c>
      <c r="F14" s="97">
        <v>3113.2</v>
      </c>
      <c r="G14" s="97">
        <v>31132</v>
      </c>
      <c r="H14" s="98" t="s">
        <v>165</v>
      </c>
    </row>
    <row r="15" spans="1:8" ht="21" customHeight="1" thickBot="1" x14ac:dyDescent="0.4">
      <c r="A15" s="39">
        <v>5.5</v>
      </c>
      <c r="B15" s="179" t="s">
        <v>156</v>
      </c>
      <c r="C15" s="179"/>
      <c r="D15" s="40" t="s">
        <v>29</v>
      </c>
      <c r="E15" s="41" t="s">
        <v>122</v>
      </c>
      <c r="F15" s="42">
        <v>3676</v>
      </c>
      <c r="G15" s="42">
        <v>73336.86</v>
      </c>
      <c r="H15" s="90" t="s">
        <v>159</v>
      </c>
    </row>
    <row r="16" spans="1:8" x14ac:dyDescent="0.35">
      <c r="A16" s="180" t="s">
        <v>7</v>
      </c>
      <c r="B16" s="181"/>
      <c r="C16" s="181"/>
      <c r="D16" s="181"/>
      <c r="E16" s="181"/>
      <c r="F16" s="181"/>
      <c r="G16" s="181"/>
      <c r="H16" s="182"/>
    </row>
    <row r="17" spans="1:8" ht="84.5" customHeight="1" thickBot="1" x14ac:dyDescent="0.4">
      <c r="A17" s="176" t="s">
        <v>180</v>
      </c>
      <c r="B17" s="177"/>
      <c r="C17" s="177"/>
      <c r="D17" s="177"/>
      <c r="E17" s="177"/>
      <c r="F17" s="177"/>
      <c r="G17" s="177"/>
      <c r="H17" s="178"/>
    </row>
    <row r="18" spans="1:8" ht="15" thickBot="1" x14ac:dyDescent="0.4">
      <c r="A18" s="222" t="s">
        <v>170</v>
      </c>
      <c r="B18" s="223"/>
      <c r="C18" s="223"/>
      <c r="D18" s="223"/>
      <c r="E18" s="223"/>
      <c r="F18" s="223"/>
      <c r="G18" s="223"/>
      <c r="H18" s="224"/>
    </row>
    <row r="19" spans="1:8" ht="15" thickBot="1" x14ac:dyDescent="0.4">
      <c r="A19" s="225" t="s">
        <v>172</v>
      </c>
      <c r="B19" s="226"/>
      <c r="C19" s="226"/>
      <c r="D19" s="226"/>
      <c r="E19" s="226"/>
      <c r="F19" s="226"/>
      <c r="G19" s="226"/>
      <c r="H19" s="227"/>
    </row>
    <row r="20" spans="1:8" ht="15" thickBot="1" x14ac:dyDescent="0.4">
      <c r="A20" s="240" t="s">
        <v>174</v>
      </c>
      <c r="B20" s="241"/>
      <c r="C20" s="241"/>
      <c r="D20" s="241"/>
      <c r="E20" s="241"/>
      <c r="F20" s="241"/>
      <c r="G20" s="241"/>
      <c r="H20" s="242"/>
    </row>
    <row r="21" spans="1:8" ht="15" thickBot="1" x14ac:dyDescent="0.4">
      <c r="A21" s="186" t="s">
        <v>6</v>
      </c>
      <c r="B21" s="187"/>
      <c r="C21" s="187"/>
      <c r="D21" s="187"/>
      <c r="E21" s="187"/>
      <c r="F21" s="187"/>
      <c r="G21" s="187"/>
      <c r="H21" s="188"/>
    </row>
    <row r="22" spans="1:8" x14ac:dyDescent="0.35">
      <c r="A22" s="189" t="s">
        <v>34</v>
      </c>
      <c r="B22" s="190"/>
      <c r="C22" s="190"/>
      <c r="D22" s="190"/>
      <c r="E22" s="190"/>
      <c r="F22" s="190"/>
      <c r="G22" s="190"/>
      <c r="H22" s="191"/>
    </row>
    <row r="23" spans="1:8" ht="39" customHeight="1" thickBot="1" x14ac:dyDescent="0.4">
      <c r="A23" s="183" t="s">
        <v>166</v>
      </c>
      <c r="B23" s="184"/>
      <c r="C23" s="184"/>
      <c r="D23" s="184"/>
      <c r="E23" s="184"/>
      <c r="F23" s="184"/>
      <c r="G23" s="184"/>
      <c r="H23" s="185"/>
    </row>
    <row r="24" spans="1:8" x14ac:dyDescent="0.35">
      <c r="A24" s="189" t="s">
        <v>95</v>
      </c>
      <c r="B24" s="190"/>
      <c r="C24" s="190"/>
      <c r="D24" s="190"/>
      <c r="E24" s="190"/>
      <c r="F24" s="190"/>
      <c r="G24" s="190"/>
      <c r="H24" s="191"/>
    </row>
    <row r="25" spans="1:8" x14ac:dyDescent="0.35">
      <c r="A25" s="183" t="s">
        <v>5</v>
      </c>
      <c r="B25" s="184"/>
      <c r="C25" s="184"/>
      <c r="D25" s="184"/>
      <c r="E25" s="184"/>
      <c r="F25" s="184"/>
      <c r="G25" s="184"/>
      <c r="H25" s="185"/>
    </row>
    <row r="26" spans="1:8" ht="29.5" customHeight="1" x14ac:dyDescent="0.35">
      <c r="A26" s="183" t="s">
        <v>4</v>
      </c>
      <c r="B26" s="184"/>
      <c r="C26" s="184"/>
      <c r="D26" s="184"/>
      <c r="E26" s="184"/>
      <c r="F26" s="184"/>
      <c r="G26" s="184"/>
      <c r="H26" s="185"/>
    </row>
    <row r="27" spans="1:8" ht="29" customHeight="1" x14ac:dyDescent="0.35">
      <c r="A27" s="183" t="s">
        <v>3</v>
      </c>
      <c r="B27" s="184"/>
      <c r="C27" s="184"/>
      <c r="D27" s="184"/>
      <c r="E27" s="184"/>
      <c r="F27" s="184"/>
      <c r="G27" s="184"/>
      <c r="H27" s="185"/>
    </row>
    <row r="28" spans="1:8" ht="30" customHeight="1" x14ac:dyDescent="0.35">
      <c r="A28" s="183" t="s">
        <v>2</v>
      </c>
      <c r="B28" s="184"/>
      <c r="C28" s="184"/>
      <c r="D28" s="184"/>
      <c r="E28" s="184"/>
      <c r="F28" s="184"/>
      <c r="G28" s="184"/>
      <c r="H28" s="185"/>
    </row>
    <row r="29" spans="1:8" x14ac:dyDescent="0.35">
      <c r="A29" s="221" t="s">
        <v>130</v>
      </c>
      <c r="B29" s="206"/>
      <c r="C29" s="206"/>
      <c r="D29" s="206"/>
      <c r="E29" s="206"/>
      <c r="F29" s="206"/>
      <c r="G29" s="206"/>
      <c r="H29" s="207"/>
    </row>
    <row r="30" spans="1:8" ht="15" thickBot="1" x14ac:dyDescent="0.4">
      <c r="A30" s="176" t="s">
        <v>1</v>
      </c>
      <c r="B30" s="177"/>
      <c r="C30" s="177"/>
      <c r="D30" s="177"/>
      <c r="E30" s="177"/>
      <c r="F30" s="177"/>
      <c r="G30" s="177"/>
      <c r="H30" s="178"/>
    </row>
    <row r="31" spans="1:8" x14ac:dyDescent="0.35">
      <c r="A31" s="189" t="s">
        <v>0</v>
      </c>
      <c r="B31" s="190"/>
      <c r="C31" s="190"/>
      <c r="D31" s="190"/>
      <c r="E31" s="190"/>
      <c r="F31" s="190"/>
      <c r="G31" s="190"/>
      <c r="H31" s="191"/>
    </row>
    <row r="32" spans="1:8" ht="28" customHeight="1" x14ac:dyDescent="0.35">
      <c r="A32" s="237" t="s">
        <v>167</v>
      </c>
      <c r="B32" s="238"/>
      <c r="C32" s="238"/>
      <c r="D32" s="238"/>
      <c r="E32" s="238"/>
      <c r="F32" s="238"/>
      <c r="G32" s="238"/>
      <c r="H32" s="239"/>
    </row>
    <row r="33" spans="1:10" ht="28.5" customHeight="1" x14ac:dyDescent="0.35">
      <c r="A33" s="183" t="s">
        <v>36</v>
      </c>
      <c r="B33" s="184"/>
      <c r="C33" s="184"/>
      <c r="D33" s="184"/>
      <c r="E33" s="184"/>
      <c r="F33" s="184"/>
      <c r="G33" s="184"/>
      <c r="H33" s="185"/>
      <c r="J33" s="4"/>
    </row>
    <row r="34" spans="1:10" ht="29" customHeight="1" x14ac:dyDescent="0.35">
      <c r="A34" s="183" t="s">
        <v>37</v>
      </c>
      <c r="B34" s="184"/>
      <c r="C34" s="184"/>
      <c r="D34" s="184"/>
      <c r="E34" s="184"/>
      <c r="F34" s="184"/>
      <c r="G34" s="184"/>
      <c r="H34" s="185"/>
    </row>
    <row r="35" spans="1:10" x14ac:dyDescent="0.35">
      <c r="A35" s="183" t="s">
        <v>38</v>
      </c>
      <c r="B35" s="184"/>
      <c r="C35" s="184"/>
      <c r="D35" s="184"/>
      <c r="E35" s="184"/>
      <c r="F35" s="184"/>
      <c r="G35" s="184"/>
      <c r="H35" s="185"/>
    </row>
    <row r="36" spans="1:10" ht="15" thickBot="1" x14ac:dyDescent="0.4">
      <c r="A36" s="183" t="s">
        <v>168</v>
      </c>
      <c r="B36" s="184"/>
      <c r="C36" s="184"/>
      <c r="D36" s="184"/>
      <c r="E36" s="184"/>
      <c r="F36" s="184"/>
      <c r="G36" s="184"/>
      <c r="H36" s="185"/>
    </row>
    <row r="37" spans="1:10" x14ac:dyDescent="0.35">
      <c r="A37" s="189" t="s">
        <v>66</v>
      </c>
      <c r="B37" s="190"/>
      <c r="C37" s="190"/>
      <c r="D37" s="190"/>
      <c r="E37" s="190"/>
      <c r="F37" s="190"/>
      <c r="G37" s="190"/>
      <c r="H37" s="191"/>
    </row>
    <row r="38" spans="1:10" ht="15" thickBot="1" x14ac:dyDescent="0.4">
      <c r="A38" s="183" t="s">
        <v>123</v>
      </c>
      <c r="B38" s="184"/>
      <c r="C38" s="184"/>
      <c r="D38" s="184"/>
      <c r="E38" s="184"/>
      <c r="F38" s="184"/>
      <c r="G38" s="184"/>
      <c r="H38" s="185"/>
    </row>
    <row r="39" spans="1:10" x14ac:dyDescent="0.35">
      <c r="A39" s="192" t="s">
        <v>72</v>
      </c>
      <c r="B39" s="193"/>
      <c r="C39" s="193"/>
      <c r="D39" s="193"/>
      <c r="E39" s="193"/>
      <c r="F39" s="193"/>
      <c r="G39" s="193"/>
      <c r="H39" s="194"/>
    </row>
    <row r="40" spans="1:10" ht="15" customHeight="1" thickBot="1" x14ac:dyDescent="0.4">
      <c r="A40" s="198" t="s">
        <v>73</v>
      </c>
      <c r="B40" s="199"/>
      <c r="C40" s="199"/>
      <c r="D40" s="199"/>
      <c r="E40" s="199"/>
      <c r="F40" s="199"/>
      <c r="G40" s="199"/>
      <c r="H40" s="200"/>
    </row>
    <row r="41" spans="1:10" ht="14.5" customHeight="1" x14ac:dyDescent="0.35">
      <c r="A41" s="201" t="s">
        <v>82</v>
      </c>
      <c r="B41" s="202"/>
      <c r="C41" s="202"/>
      <c r="D41" s="202"/>
      <c r="E41" s="202"/>
      <c r="F41" s="203" t="s">
        <v>75</v>
      </c>
      <c r="G41" s="203"/>
      <c r="H41" s="204"/>
    </row>
    <row r="42" spans="1:10" ht="14.5" customHeight="1" x14ac:dyDescent="0.35">
      <c r="A42" s="44" t="s">
        <v>17</v>
      </c>
      <c r="B42" s="205" t="s">
        <v>77</v>
      </c>
      <c r="C42" s="205"/>
      <c r="D42" s="205"/>
      <c r="E42" s="205"/>
      <c r="F42" s="206" t="s">
        <v>76</v>
      </c>
      <c r="G42" s="206"/>
      <c r="H42" s="207"/>
    </row>
    <row r="43" spans="1:10" ht="23" customHeight="1" x14ac:dyDescent="0.35">
      <c r="A43" s="44" t="s">
        <v>8</v>
      </c>
      <c r="B43" s="205" t="s">
        <v>78</v>
      </c>
      <c r="C43" s="205"/>
      <c r="D43" s="205"/>
      <c r="E43" s="205"/>
      <c r="F43" s="206" t="s">
        <v>79</v>
      </c>
      <c r="G43" s="206"/>
      <c r="H43" s="207"/>
    </row>
    <row r="44" spans="1:10" ht="26.5" customHeight="1" thickBot="1" x14ac:dyDescent="0.4">
      <c r="A44" s="44" t="s">
        <v>29</v>
      </c>
      <c r="B44" s="211" t="s">
        <v>80</v>
      </c>
      <c r="C44" s="211"/>
      <c r="D44" s="211"/>
      <c r="E44" s="211"/>
      <c r="F44" s="206" t="s">
        <v>81</v>
      </c>
      <c r="G44" s="206"/>
      <c r="H44" s="207"/>
    </row>
    <row r="45" spans="1:10" x14ac:dyDescent="0.35">
      <c r="A45" s="192" t="s">
        <v>68</v>
      </c>
      <c r="B45" s="193"/>
      <c r="C45" s="193"/>
      <c r="D45" s="193"/>
      <c r="E45" s="193"/>
      <c r="F45" s="193"/>
      <c r="G45" s="193"/>
      <c r="H45" s="194"/>
    </row>
    <row r="46" spans="1:10" ht="44" customHeight="1" thickBot="1" x14ac:dyDescent="0.4">
      <c r="A46" s="195" t="s">
        <v>209</v>
      </c>
      <c r="B46" s="196"/>
      <c r="C46" s="196"/>
      <c r="D46" s="196"/>
      <c r="E46" s="196"/>
      <c r="F46" s="196"/>
      <c r="G46" s="196"/>
      <c r="H46" s="197"/>
    </row>
    <row r="47" spans="1:10" x14ac:dyDescent="0.35">
      <c r="A47" s="228" t="s">
        <v>85</v>
      </c>
      <c r="B47" s="230" t="s">
        <v>11</v>
      </c>
      <c r="C47" s="230" t="s">
        <v>86</v>
      </c>
      <c r="D47" s="230"/>
      <c r="E47" s="230"/>
      <c r="F47" s="230" t="s">
        <v>83</v>
      </c>
      <c r="G47" s="230" t="s">
        <v>91</v>
      </c>
      <c r="H47" s="232"/>
      <c r="J47" s="91">
        <f>4/145</f>
        <v>2.7586206896551724E-2</v>
      </c>
    </row>
    <row r="48" spans="1:10" ht="24" x14ac:dyDescent="0.35">
      <c r="A48" s="229"/>
      <c r="B48" s="231"/>
      <c r="C48" s="86" t="s">
        <v>87</v>
      </c>
      <c r="D48" s="86" t="s">
        <v>90</v>
      </c>
      <c r="E48" s="86" t="s">
        <v>88</v>
      </c>
      <c r="F48" s="231"/>
      <c r="G48" s="87" t="s">
        <v>98</v>
      </c>
      <c r="H48" s="88" t="s">
        <v>89</v>
      </c>
      <c r="J48" s="4"/>
    </row>
    <row r="49" spans="1:8" ht="31" customHeight="1" x14ac:dyDescent="0.35">
      <c r="A49" s="12" t="s">
        <v>17</v>
      </c>
      <c r="B49" s="13" t="s">
        <v>175</v>
      </c>
      <c r="C49" s="14">
        <v>0.5</v>
      </c>
      <c r="D49" s="15">
        <v>0.5</v>
      </c>
      <c r="E49" s="15">
        <v>0.5</v>
      </c>
      <c r="F49" s="16">
        <v>250</v>
      </c>
      <c r="G49" s="17">
        <f>((C49*600)+F49)+(SUM(D49:E49)*600)</f>
        <v>1150</v>
      </c>
      <c r="H49" s="18">
        <f>((F49)+(SUM(D49:E49)*600)*9)+G49</f>
        <v>6800</v>
      </c>
    </row>
    <row r="50" spans="1:8" ht="31" customHeight="1" x14ac:dyDescent="0.35">
      <c r="A50" s="12" t="s">
        <v>17</v>
      </c>
      <c r="B50" s="13" t="s">
        <v>176</v>
      </c>
      <c r="C50" s="14">
        <v>0.5</v>
      </c>
      <c r="D50" s="14">
        <v>0.5</v>
      </c>
      <c r="E50" s="14">
        <v>0.5</v>
      </c>
      <c r="F50" s="16">
        <v>250</v>
      </c>
      <c r="G50" s="17">
        <f>((C50*600)+F50)+(SUM(D50:E50)*600)</f>
        <v>1150</v>
      </c>
      <c r="H50" s="18">
        <f>((F50)+(SUM(D50:E50)*600)*9)+G50</f>
        <v>6800</v>
      </c>
    </row>
    <row r="51" spans="1:8" ht="31" customHeight="1" x14ac:dyDescent="0.35">
      <c r="A51" s="48" t="s">
        <v>26</v>
      </c>
      <c r="B51" s="49" t="s">
        <v>177</v>
      </c>
      <c r="C51" s="50">
        <v>2</v>
      </c>
      <c r="D51" s="50">
        <v>2</v>
      </c>
      <c r="E51" s="50">
        <v>1</v>
      </c>
      <c r="F51" s="52">
        <v>1000</v>
      </c>
      <c r="G51" s="53">
        <f>((C51*600)+F51)+(SUM(D51:E51)*600)</f>
        <v>4000</v>
      </c>
      <c r="H51" s="54">
        <f>((F51)+(SUM(D51:E51)*600)*9)+G51</f>
        <v>21200</v>
      </c>
    </row>
    <row r="52" spans="1:8" ht="31" customHeight="1" x14ac:dyDescent="0.35">
      <c r="A52" s="99" t="s">
        <v>26</v>
      </c>
      <c r="B52" s="100" t="s">
        <v>178</v>
      </c>
      <c r="C52" s="101">
        <v>2</v>
      </c>
      <c r="D52" s="101">
        <v>2</v>
      </c>
      <c r="E52" s="101">
        <v>1</v>
      </c>
      <c r="F52" s="102">
        <v>1000</v>
      </c>
      <c r="G52" s="103">
        <f>((C52*600)+F52)+(SUM(D52:E52)*600)</f>
        <v>4000</v>
      </c>
      <c r="H52" s="104">
        <f>((F52)+(SUM(D52:E52)*600)*9)+G52</f>
        <v>21200</v>
      </c>
    </row>
    <row r="53" spans="1:8" ht="31" customHeight="1" thickBot="1" x14ac:dyDescent="0.4">
      <c r="A53" s="55" t="s">
        <v>8</v>
      </c>
      <c r="B53" s="56" t="s">
        <v>179</v>
      </c>
      <c r="C53" s="57">
        <v>12</v>
      </c>
      <c r="D53" s="57">
        <v>12</v>
      </c>
      <c r="E53" s="57">
        <v>5</v>
      </c>
      <c r="F53" s="59">
        <v>6000</v>
      </c>
      <c r="G53" s="60">
        <f>((C53*600)+F53)+(SUM(D53:E53)*600)</f>
        <v>23400</v>
      </c>
      <c r="H53" s="61">
        <f>((F53)+(SUM(D53:E53)*600)*9)+G53</f>
        <v>121200</v>
      </c>
    </row>
    <row r="54" spans="1:8" x14ac:dyDescent="0.35">
      <c r="A54" s="62" t="s">
        <v>99</v>
      </c>
    </row>
  </sheetData>
  <mergeCells count="62">
    <mergeCell ref="A20:H20"/>
    <mergeCell ref="B10:C10"/>
    <mergeCell ref="B11:C11"/>
    <mergeCell ref="B12:C12"/>
    <mergeCell ref="B13:C13"/>
    <mergeCell ref="B14:C14"/>
    <mergeCell ref="B15:C15"/>
    <mergeCell ref="A16:H16"/>
    <mergeCell ref="A17:H17"/>
    <mergeCell ref="A18:H18"/>
    <mergeCell ref="A19:H19"/>
    <mergeCell ref="A47:A48"/>
    <mergeCell ref="B47:B48"/>
    <mergeCell ref="C47:E47"/>
    <mergeCell ref="F47:F48"/>
    <mergeCell ref="G47:H47"/>
    <mergeCell ref="A34:H34"/>
    <mergeCell ref="A35:H35"/>
    <mergeCell ref="A36:H36"/>
    <mergeCell ref="A37:H37"/>
    <mergeCell ref="A38:H38"/>
    <mergeCell ref="A39:H39"/>
    <mergeCell ref="A40:H40"/>
    <mergeCell ref="A41:E41"/>
    <mergeCell ref="F41:H41"/>
    <mergeCell ref="B42:E42"/>
    <mergeCell ref="F42:H42"/>
    <mergeCell ref="F43:H43"/>
    <mergeCell ref="B44:E44"/>
    <mergeCell ref="F44:H44"/>
    <mergeCell ref="A45:H45"/>
    <mergeCell ref="A46:H46"/>
    <mergeCell ref="B43:E43"/>
    <mergeCell ref="A33:H33"/>
    <mergeCell ref="A32:H32"/>
    <mergeCell ref="A21:H21"/>
    <mergeCell ref="A22:H22"/>
    <mergeCell ref="A23:H23"/>
    <mergeCell ref="A24:H24"/>
    <mergeCell ref="A25:H25"/>
    <mergeCell ref="A26:H26"/>
    <mergeCell ref="A27:H27"/>
    <mergeCell ref="A28:H28"/>
    <mergeCell ref="A29:H29"/>
    <mergeCell ref="A30:H30"/>
    <mergeCell ref="A31:H31"/>
    <mergeCell ref="H3:H4"/>
    <mergeCell ref="B9:C9"/>
    <mergeCell ref="A1:H1"/>
    <mergeCell ref="A2:B2"/>
    <mergeCell ref="C2:D2"/>
    <mergeCell ref="E2:F2"/>
    <mergeCell ref="G2:H2"/>
    <mergeCell ref="A3:A4"/>
    <mergeCell ref="B3:C4"/>
    <mergeCell ref="D3:D4"/>
    <mergeCell ref="E3:E4"/>
    <mergeCell ref="F3:G3"/>
    <mergeCell ref="B5:C5"/>
    <mergeCell ref="B6:C6"/>
    <mergeCell ref="B7:C7"/>
    <mergeCell ref="B8:C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B0DEF-4C69-4B54-9C20-BA82C50752A3}">
  <dimension ref="A1:K36"/>
  <sheetViews>
    <sheetView workbookViewId="0">
      <selection activeCell="A2" sqref="A2:H2"/>
    </sheetView>
  </sheetViews>
  <sheetFormatPr baseColWidth="10" defaultRowHeight="14.5" x14ac:dyDescent="0.35"/>
  <cols>
    <col min="1" max="1" width="10.26953125" style="63" customWidth="1"/>
    <col min="2" max="3" width="12.90625" style="63" customWidth="1"/>
    <col min="4" max="4" width="10.90625" style="63"/>
    <col min="5" max="5" width="12.453125" style="63" customWidth="1"/>
    <col min="6" max="8" width="10.90625" style="63"/>
    <col min="9" max="16384" width="10.90625" style="1"/>
  </cols>
  <sheetData>
    <row r="1" spans="1:11" ht="16" thickBot="1" x14ac:dyDescent="0.4">
      <c r="A1" s="166" t="s">
        <v>184</v>
      </c>
      <c r="B1" s="167"/>
      <c r="C1" s="167"/>
      <c r="D1" s="167"/>
      <c r="E1" s="167"/>
      <c r="F1" s="167"/>
      <c r="G1" s="167"/>
      <c r="H1" s="168"/>
    </row>
    <row r="2" spans="1:11" ht="26.5" customHeight="1" thickBot="1" x14ac:dyDescent="0.4">
      <c r="A2" s="169" t="s">
        <v>215</v>
      </c>
      <c r="B2" s="170"/>
      <c r="C2" s="171" t="s">
        <v>214</v>
      </c>
      <c r="D2" s="172"/>
      <c r="E2" s="171" t="s">
        <v>216</v>
      </c>
      <c r="F2" s="172"/>
      <c r="G2" s="171" t="s">
        <v>217</v>
      </c>
      <c r="H2" s="172"/>
    </row>
    <row r="3" spans="1:11" ht="26.5" customHeight="1" thickBot="1" x14ac:dyDescent="0.4">
      <c r="A3" s="165" t="s">
        <v>12</v>
      </c>
      <c r="B3" s="165" t="s">
        <v>11</v>
      </c>
      <c r="C3" s="165"/>
      <c r="D3" s="165" t="s">
        <v>15</v>
      </c>
      <c r="E3" s="165" t="s">
        <v>10</v>
      </c>
      <c r="F3" s="165" t="s">
        <v>63</v>
      </c>
      <c r="G3" s="165"/>
      <c r="H3" s="165" t="s">
        <v>9</v>
      </c>
    </row>
    <row r="4" spans="1:11" ht="15" thickBot="1" x14ac:dyDescent="0.4">
      <c r="A4" s="165"/>
      <c r="B4" s="165"/>
      <c r="C4" s="165"/>
      <c r="D4" s="165"/>
      <c r="E4" s="165"/>
      <c r="F4" s="26" t="s">
        <v>64</v>
      </c>
      <c r="G4" s="26" t="s">
        <v>65</v>
      </c>
      <c r="H4" s="165"/>
      <c r="K4" s="1" t="s">
        <v>196</v>
      </c>
    </row>
    <row r="5" spans="1:11" ht="21" customHeight="1" x14ac:dyDescent="0.35">
      <c r="A5" s="35">
        <v>2.5</v>
      </c>
      <c r="B5" s="175" t="s">
        <v>185</v>
      </c>
      <c r="C5" s="175"/>
      <c r="D5" s="31" t="s">
        <v>8</v>
      </c>
      <c r="E5" s="32" t="s">
        <v>62</v>
      </c>
      <c r="F5" s="33">
        <v>37890</v>
      </c>
      <c r="G5" s="33">
        <v>378.9</v>
      </c>
      <c r="H5" s="34" t="s">
        <v>193</v>
      </c>
      <c r="K5" s="111">
        <f>'1_Arrachage manuel'!$J$55*'5_Fauche-Coupe+Récolte'!F5</f>
        <v>909.36</v>
      </c>
    </row>
    <row r="6" spans="1:11" ht="21" customHeight="1" x14ac:dyDescent="0.35">
      <c r="A6" s="35">
        <v>2.5</v>
      </c>
      <c r="B6" s="175" t="s">
        <v>186</v>
      </c>
      <c r="C6" s="175"/>
      <c r="D6" s="31" t="s">
        <v>8</v>
      </c>
      <c r="E6" s="32" t="s">
        <v>62</v>
      </c>
      <c r="F6" s="33">
        <v>27786.999999999996</v>
      </c>
      <c r="G6" s="33">
        <v>277.87</v>
      </c>
      <c r="H6" s="34" t="s">
        <v>194</v>
      </c>
      <c r="K6" s="111">
        <f>'1_Arrachage manuel'!$J$55*'5_Fauche-Coupe+Récolte'!F6</f>
        <v>666.88799999999992</v>
      </c>
    </row>
    <row r="7" spans="1:11" ht="21" customHeight="1" x14ac:dyDescent="0.35">
      <c r="A7" s="38">
        <v>4.5</v>
      </c>
      <c r="B7" s="175" t="s">
        <v>187</v>
      </c>
      <c r="C7" s="175"/>
      <c r="D7" s="31" t="s">
        <v>8</v>
      </c>
      <c r="E7" s="32" t="s">
        <v>62</v>
      </c>
      <c r="F7" s="33">
        <v>280</v>
      </c>
      <c r="G7" s="33">
        <v>2.8000000000000003</v>
      </c>
      <c r="H7" s="34" t="s">
        <v>195</v>
      </c>
      <c r="K7" s="111">
        <f>'1_Arrachage manuel'!$J$55*'5_Fauche-Coupe+Récolte'!F7</f>
        <v>6.72</v>
      </c>
    </row>
    <row r="8" spans="1:11" ht="21" customHeight="1" thickBot="1" x14ac:dyDescent="0.4">
      <c r="A8" s="39">
        <v>5.5</v>
      </c>
      <c r="B8" s="179" t="s">
        <v>188</v>
      </c>
      <c r="C8" s="179"/>
      <c r="D8" s="40" t="s">
        <v>8</v>
      </c>
      <c r="E8" s="32" t="s">
        <v>62</v>
      </c>
      <c r="F8" s="42">
        <v>70</v>
      </c>
      <c r="G8" s="42">
        <v>7</v>
      </c>
      <c r="H8" s="90" t="s">
        <v>60</v>
      </c>
      <c r="K8" s="111">
        <f>'1_Arrachage manuel'!$J$55*'5_Fauche-Coupe+Récolte'!F8</f>
        <v>1.68</v>
      </c>
    </row>
    <row r="9" spans="1:11" x14ac:dyDescent="0.35">
      <c r="A9" s="180" t="s">
        <v>7</v>
      </c>
      <c r="B9" s="181"/>
      <c r="C9" s="181"/>
      <c r="D9" s="181"/>
      <c r="E9" s="181"/>
      <c r="F9" s="181"/>
      <c r="G9" s="181"/>
      <c r="H9" s="182"/>
    </row>
    <row r="10" spans="1:11" ht="90.5" customHeight="1" thickBot="1" x14ac:dyDescent="0.4">
      <c r="A10" s="176" t="s">
        <v>192</v>
      </c>
      <c r="B10" s="177"/>
      <c r="C10" s="177"/>
      <c r="D10" s="177"/>
      <c r="E10" s="177"/>
      <c r="F10" s="177"/>
      <c r="G10" s="177"/>
      <c r="H10" s="178"/>
    </row>
    <row r="11" spans="1:11" ht="15" thickBot="1" x14ac:dyDescent="0.4">
      <c r="A11" s="186" t="s">
        <v>6</v>
      </c>
      <c r="B11" s="187"/>
      <c r="C11" s="187"/>
      <c r="D11" s="187"/>
      <c r="E11" s="187"/>
      <c r="F11" s="187"/>
      <c r="G11" s="187"/>
      <c r="H11" s="188"/>
    </row>
    <row r="12" spans="1:11" x14ac:dyDescent="0.35">
      <c r="A12" s="189" t="s">
        <v>34</v>
      </c>
      <c r="B12" s="190"/>
      <c r="C12" s="190"/>
      <c r="D12" s="190"/>
      <c r="E12" s="190"/>
      <c r="F12" s="190"/>
      <c r="G12" s="190"/>
      <c r="H12" s="191"/>
    </row>
    <row r="13" spans="1:11" ht="53" customHeight="1" thickBot="1" x14ac:dyDescent="0.4">
      <c r="A13" s="183" t="s">
        <v>191</v>
      </c>
      <c r="B13" s="184"/>
      <c r="C13" s="184"/>
      <c r="D13" s="184"/>
      <c r="E13" s="184"/>
      <c r="F13" s="184"/>
      <c r="G13" s="184"/>
      <c r="H13" s="185"/>
    </row>
    <row r="14" spans="1:11" x14ac:dyDescent="0.35">
      <c r="A14" s="189" t="s">
        <v>95</v>
      </c>
      <c r="B14" s="190"/>
      <c r="C14" s="190"/>
      <c r="D14" s="190"/>
      <c r="E14" s="190"/>
      <c r="F14" s="190"/>
      <c r="G14" s="190"/>
      <c r="H14" s="191"/>
    </row>
    <row r="15" spans="1:11" x14ac:dyDescent="0.35">
      <c r="A15" s="183" t="s">
        <v>5</v>
      </c>
      <c r="B15" s="184"/>
      <c r="C15" s="184"/>
      <c r="D15" s="184"/>
      <c r="E15" s="184"/>
      <c r="F15" s="184"/>
      <c r="G15" s="184"/>
      <c r="H15" s="185"/>
    </row>
    <row r="16" spans="1:11" ht="29.5" customHeight="1" x14ac:dyDescent="0.35">
      <c r="A16" s="183" t="s">
        <v>4</v>
      </c>
      <c r="B16" s="184"/>
      <c r="C16" s="184"/>
      <c r="D16" s="184"/>
      <c r="E16" s="184"/>
      <c r="F16" s="184"/>
      <c r="G16" s="184"/>
      <c r="H16" s="185"/>
    </row>
    <row r="17" spans="1:10" ht="29" customHeight="1" x14ac:dyDescent="0.35">
      <c r="A17" s="183" t="s">
        <v>3</v>
      </c>
      <c r="B17" s="184"/>
      <c r="C17" s="184"/>
      <c r="D17" s="184"/>
      <c r="E17" s="184"/>
      <c r="F17" s="184"/>
      <c r="G17" s="184"/>
      <c r="H17" s="185"/>
    </row>
    <row r="18" spans="1:10" ht="30" customHeight="1" x14ac:dyDescent="0.35">
      <c r="A18" s="183" t="s">
        <v>2</v>
      </c>
      <c r="B18" s="184"/>
      <c r="C18" s="184"/>
      <c r="D18" s="184"/>
      <c r="E18" s="184"/>
      <c r="F18" s="184"/>
      <c r="G18" s="184"/>
      <c r="H18" s="185"/>
    </row>
    <row r="19" spans="1:10" ht="15" thickBot="1" x14ac:dyDescent="0.4">
      <c r="A19" s="176" t="s">
        <v>1</v>
      </c>
      <c r="B19" s="177"/>
      <c r="C19" s="177"/>
      <c r="D19" s="177"/>
      <c r="E19" s="177"/>
      <c r="F19" s="177"/>
      <c r="G19" s="177"/>
      <c r="H19" s="178"/>
    </row>
    <row r="20" spans="1:10" x14ac:dyDescent="0.35">
      <c r="A20" s="189" t="s">
        <v>0</v>
      </c>
      <c r="B20" s="190"/>
      <c r="C20" s="190"/>
      <c r="D20" s="190"/>
      <c r="E20" s="190"/>
      <c r="F20" s="190"/>
      <c r="G20" s="190"/>
      <c r="H20" s="191"/>
    </row>
    <row r="21" spans="1:10" x14ac:dyDescent="0.35">
      <c r="A21" s="183" t="s">
        <v>190</v>
      </c>
      <c r="B21" s="184"/>
      <c r="C21" s="184"/>
      <c r="D21" s="184"/>
      <c r="E21" s="184"/>
      <c r="F21" s="184"/>
      <c r="G21" s="184"/>
      <c r="H21" s="185"/>
    </row>
    <row r="22" spans="1:10" ht="28.5" customHeight="1" x14ac:dyDescent="0.35">
      <c r="A22" s="183" t="s">
        <v>36</v>
      </c>
      <c r="B22" s="184"/>
      <c r="C22" s="184"/>
      <c r="D22" s="184"/>
      <c r="E22" s="184"/>
      <c r="F22" s="184"/>
      <c r="G22" s="184"/>
      <c r="H22" s="185"/>
      <c r="J22" s="4"/>
    </row>
    <row r="23" spans="1:10" ht="29" customHeight="1" thickBot="1" x14ac:dyDescent="0.4">
      <c r="A23" s="183" t="s">
        <v>37</v>
      </c>
      <c r="B23" s="184"/>
      <c r="C23" s="184"/>
      <c r="D23" s="184"/>
      <c r="E23" s="184"/>
      <c r="F23" s="184"/>
      <c r="G23" s="184"/>
      <c r="H23" s="185"/>
    </row>
    <row r="24" spans="1:10" x14ac:dyDescent="0.35">
      <c r="A24" s="189" t="s">
        <v>66</v>
      </c>
      <c r="B24" s="190"/>
      <c r="C24" s="190"/>
      <c r="D24" s="190"/>
      <c r="E24" s="190"/>
      <c r="F24" s="190"/>
      <c r="G24" s="190"/>
      <c r="H24" s="191"/>
    </row>
    <row r="25" spans="1:10" ht="22.5" customHeight="1" thickBot="1" x14ac:dyDescent="0.4">
      <c r="A25" s="183" t="s">
        <v>189</v>
      </c>
      <c r="B25" s="184"/>
      <c r="C25" s="184"/>
      <c r="D25" s="184"/>
      <c r="E25" s="184"/>
      <c r="F25" s="184"/>
      <c r="G25" s="184"/>
      <c r="H25" s="185"/>
    </row>
    <row r="26" spans="1:10" x14ac:dyDescent="0.35">
      <c r="A26" s="192" t="s">
        <v>72</v>
      </c>
      <c r="B26" s="193"/>
      <c r="C26" s="193"/>
      <c r="D26" s="193"/>
      <c r="E26" s="193"/>
      <c r="F26" s="193"/>
      <c r="G26" s="193"/>
      <c r="H26" s="194"/>
    </row>
    <row r="27" spans="1:10" ht="15" customHeight="1" thickBot="1" x14ac:dyDescent="0.4">
      <c r="A27" s="234" t="s">
        <v>73</v>
      </c>
      <c r="B27" s="235"/>
      <c r="C27" s="235"/>
      <c r="D27" s="235"/>
      <c r="E27" s="235"/>
      <c r="F27" s="235"/>
      <c r="G27" s="235"/>
      <c r="H27" s="236"/>
    </row>
    <row r="28" spans="1:10" ht="14.5" customHeight="1" x14ac:dyDescent="0.35">
      <c r="A28" s="201" t="s">
        <v>82</v>
      </c>
      <c r="B28" s="202"/>
      <c r="C28" s="202"/>
      <c r="D28" s="202"/>
      <c r="E28" s="202"/>
      <c r="F28" s="203" t="s">
        <v>75</v>
      </c>
      <c r="G28" s="203"/>
      <c r="H28" s="204"/>
    </row>
    <row r="29" spans="1:10" ht="23" customHeight="1" thickBot="1" x14ac:dyDescent="0.4">
      <c r="A29" s="44" t="s">
        <v>8</v>
      </c>
      <c r="B29" s="205" t="s">
        <v>78</v>
      </c>
      <c r="C29" s="205"/>
      <c r="D29" s="205"/>
      <c r="E29" s="205"/>
      <c r="F29" s="206" t="s">
        <v>79</v>
      </c>
      <c r="G29" s="206"/>
      <c r="H29" s="207"/>
    </row>
    <row r="30" spans="1:10" x14ac:dyDescent="0.35">
      <c r="A30" s="192" t="s">
        <v>68</v>
      </c>
      <c r="B30" s="193"/>
      <c r="C30" s="193"/>
      <c r="D30" s="193"/>
      <c r="E30" s="193"/>
      <c r="F30" s="193"/>
      <c r="G30" s="193"/>
      <c r="H30" s="194"/>
    </row>
    <row r="31" spans="1:10" ht="44" customHeight="1" thickBot="1" x14ac:dyDescent="0.4">
      <c r="A31" s="195" t="s">
        <v>210</v>
      </c>
      <c r="B31" s="196"/>
      <c r="C31" s="196"/>
      <c r="D31" s="196"/>
      <c r="E31" s="196"/>
      <c r="F31" s="196"/>
      <c r="G31" s="196"/>
      <c r="H31" s="197"/>
    </row>
    <row r="32" spans="1:10" x14ac:dyDescent="0.35">
      <c r="A32" s="228" t="s">
        <v>85</v>
      </c>
      <c r="B32" s="230" t="s">
        <v>11</v>
      </c>
      <c r="C32" s="230" t="s">
        <v>86</v>
      </c>
      <c r="D32" s="230"/>
      <c r="E32" s="230"/>
      <c r="F32" s="230" t="s">
        <v>83</v>
      </c>
      <c r="G32" s="230" t="s">
        <v>91</v>
      </c>
      <c r="H32" s="232"/>
      <c r="J32" s="91">
        <f>4/145</f>
        <v>2.7586206896551724E-2</v>
      </c>
    </row>
    <row r="33" spans="1:10" ht="24" x14ac:dyDescent="0.35">
      <c r="A33" s="229"/>
      <c r="B33" s="231"/>
      <c r="C33" s="86" t="s">
        <v>87</v>
      </c>
      <c r="D33" s="86" t="s">
        <v>90</v>
      </c>
      <c r="E33" s="86" t="s">
        <v>88</v>
      </c>
      <c r="F33" s="231"/>
      <c r="G33" s="87" t="s">
        <v>98</v>
      </c>
      <c r="H33" s="88" t="s">
        <v>89</v>
      </c>
      <c r="J33" s="4"/>
    </row>
    <row r="34" spans="1:10" ht="31" customHeight="1" x14ac:dyDescent="0.35">
      <c r="A34" s="48" t="s">
        <v>8</v>
      </c>
      <c r="B34" s="49" t="s">
        <v>197</v>
      </c>
      <c r="C34" s="50">
        <v>2</v>
      </c>
      <c r="D34" s="50">
        <v>4</v>
      </c>
      <c r="E34" s="50">
        <v>4</v>
      </c>
      <c r="F34" s="52">
        <v>1000</v>
      </c>
      <c r="G34" s="53">
        <f>((C34*600)+F34)+(SUM(D34:E34)*600)</f>
        <v>7000</v>
      </c>
      <c r="H34" s="54">
        <f>((F34)+(SUM(D34:E34)*600)*9)+G34</f>
        <v>51200</v>
      </c>
    </row>
    <row r="35" spans="1:10" ht="31" customHeight="1" thickBot="1" x14ac:dyDescent="0.4">
      <c r="A35" s="55" t="s">
        <v>8</v>
      </c>
      <c r="B35" s="56" t="s">
        <v>198</v>
      </c>
      <c r="C35" s="57">
        <v>2</v>
      </c>
      <c r="D35" s="57">
        <v>4</v>
      </c>
      <c r="E35" s="57">
        <v>4</v>
      </c>
      <c r="F35" s="59">
        <v>1000</v>
      </c>
      <c r="G35" s="60">
        <f>((C35*600)+F35)+(SUM(D35:E35)*600)</f>
        <v>7000</v>
      </c>
      <c r="H35" s="61">
        <f>((F35)+(SUM(D35:E35)*600)*9)+G35</f>
        <v>51200</v>
      </c>
    </row>
    <row r="36" spans="1:10" x14ac:dyDescent="0.35">
      <c r="A36" s="62" t="s">
        <v>99</v>
      </c>
    </row>
  </sheetData>
  <mergeCells count="45">
    <mergeCell ref="A30:H30"/>
    <mergeCell ref="A31:H31"/>
    <mergeCell ref="A32:A33"/>
    <mergeCell ref="B32:B33"/>
    <mergeCell ref="C32:E32"/>
    <mergeCell ref="F32:F33"/>
    <mergeCell ref="G32:H32"/>
    <mergeCell ref="A27:H27"/>
    <mergeCell ref="A28:E28"/>
    <mergeCell ref="F28:H28"/>
    <mergeCell ref="B29:E29"/>
    <mergeCell ref="F29:H29"/>
    <mergeCell ref="A23:H23"/>
    <mergeCell ref="A21:H21"/>
    <mergeCell ref="A24:H24"/>
    <mergeCell ref="A25:H25"/>
    <mergeCell ref="A26:H26"/>
    <mergeCell ref="A18:H18"/>
    <mergeCell ref="A19:H19"/>
    <mergeCell ref="A20:H20"/>
    <mergeCell ref="A22:H22"/>
    <mergeCell ref="A12:H12"/>
    <mergeCell ref="A13:H13"/>
    <mergeCell ref="A14:H14"/>
    <mergeCell ref="A15:H15"/>
    <mergeCell ref="A16:H16"/>
    <mergeCell ref="A17:H17"/>
    <mergeCell ref="A9:H9"/>
    <mergeCell ref="A10:H10"/>
    <mergeCell ref="A11:H11"/>
    <mergeCell ref="B7:C7"/>
    <mergeCell ref="B8:C8"/>
    <mergeCell ref="H3:H4"/>
    <mergeCell ref="B5:C5"/>
    <mergeCell ref="B6:C6"/>
    <mergeCell ref="A1:H1"/>
    <mergeCell ref="A2:B2"/>
    <mergeCell ref="C2:D2"/>
    <mergeCell ref="E2:F2"/>
    <mergeCell ref="G2:H2"/>
    <mergeCell ref="A3:A4"/>
    <mergeCell ref="B3:C4"/>
    <mergeCell ref="D3:D4"/>
    <mergeCell ref="E3:E4"/>
    <mergeCell ref="F3:G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1069-9D70-47DE-AEEF-C136B10BED2F}">
  <dimension ref="A1:K29"/>
  <sheetViews>
    <sheetView workbookViewId="0">
      <selection activeCell="A2" sqref="A2:H2"/>
    </sheetView>
  </sheetViews>
  <sheetFormatPr baseColWidth="10" defaultRowHeight="14.5" x14ac:dyDescent="0.35"/>
  <cols>
    <col min="1" max="1" width="10.26953125" style="63" customWidth="1"/>
    <col min="2" max="3" width="12.90625" style="63" customWidth="1"/>
    <col min="4" max="4" width="10.90625" style="63"/>
    <col min="5" max="5" width="12.453125" style="63" customWidth="1"/>
    <col min="6" max="8" width="10.90625" style="63"/>
    <col min="9" max="16384" width="10.90625" style="1"/>
  </cols>
  <sheetData>
    <row r="1" spans="1:11" ht="16" thickBot="1" x14ac:dyDescent="0.4">
      <c r="A1" s="166" t="s">
        <v>199</v>
      </c>
      <c r="B1" s="167"/>
      <c r="C1" s="167"/>
      <c r="D1" s="167"/>
      <c r="E1" s="167"/>
      <c r="F1" s="167"/>
      <c r="G1" s="167"/>
      <c r="H1" s="168"/>
    </row>
    <row r="2" spans="1:11" ht="26.5" customHeight="1" thickBot="1" x14ac:dyDescent="0.4">
      <c r="A2" s="169" t="s">
        <v>215</v>
      </c>
      <c r="B2" s="170"/>
      <c r="C2" s="171" t="s">
        <v>214</v>
      </c>
      <c r="D2" s="172"/>
      <c r="E2" s="171" t="s">
        <v>216</v>
      </c>
      <c r="F2" s="172"/>
      <c r="G2" s="171" t="s">
        <v>217</v>
      </c>
      <c r="H2" s="172"/>
    </row>
    <row r="3" spans="1:11" ht="26.5" customHeight="1" thickBot="1" x14ac:dyDescent="0.4">
      <c r="A3" s="165" t="s">
        <v>12</v>
      </c>
      <c r="B3" s="165" t="s">
        <v>11</v>
      </c>
      <c r="C3" s="165"/>
      <c r="D3" s="165" t="s">
        <v>15</v>
      </c>
      <c r="E3" s="165" t="s">
        <v>10</v>
      </c>
      <c r="F3" s="165" t="s">
        <v>63</v>
      </c>
      <c r="G3" s="165"/>
      <c r="H3" s="165" t="s">
        <v>9</v>
      </c>
    </row>
    <row r="4" spans="1:11" ht="15" thickBot="1" x14ac:dyDescent="0.4">
      <c r="A4" s="165"/>
      <c r="B4" s="165"/>
      <c r="C4" s="165"/>
      <c r="D4" s="165"/>
      <c r="E4" s="165"/>
      <c r="F4" s="26" t="s">
        <v>64</v>
      </c>
      <c r="G4" s="26" t="s">
        <v>65</v>
      </c>
      <c r="H4" s="165"/>
      <c r="K4" s="1" t="s">
        <v>196</v>
      </c>
    </row>
    <row r="5" spans="1:11" ht="21" customHeight="1" x14ac:dyDescent="0.35">
      <c r="A5" s="35">
        <f>[2]Plan_Actions!$A$20</f>
        <v>3.5</v>
      </c>
      <c r="B5" s="175" t="str">
        <f>[2]Plan_Actions!$F$30</f>
        <v>Lentille d'eau menue (Lemna minuta Kunth, 1816)</v>
      </c>
      <c r="C5" s="175"/>
      <c r="D5" s="31" t="str">
        <f>[2]Plan_Actions!$AB$30</f>
        <v>Contrôle</v>
      </c>
      <c r="E5" s="32" t="s">
        <v>62</v>
      </c>
      <c r="F5" s="33">
        <f>[1]Liste_EVEE!$AU$34</f>
        <v>709000</v>
      </c>
      <c r="G5" s="33">
        <f>[1]Liste_EVEE!$AV$34</f>
        <v>709</v>
      </c>
      <c r="H5" s="34" t="s">
        <v>206</v>
      </c>
      <c r="K5" s="111">
        <f>'1_Arrachage manuel'!$J$55*'6_Pose_barrage'!F5</f>
        <v>17016</v>
      </c>
    </row>
    <row r="6" spans="1:11" ht="21" customHeight="1" thickBot="1" x14ac:dyDescent="0.4">
      <c r="A6" s="35">
        <f>[2]Plan_Actions!$A$20</f>
        <v>3.5</v>
      </c>
      <c r="B6" s="175" t="str">
        <f>[2]Plan_Actions!$F$33</f>
        <v>Azolla fausse-fougère (Azolla filiculoides Lam., 1783)</v>
      </c>
      <c r="C6" s="175"/>
      <c r="D6" s="31" t="str">
        <f>[2]Plan_Actions!$AB$33</f>
        <v>Contrôle</v>
      </c>
      <c r="E6" s="32" t="s">
        <v>62</v>
      </c>
      <c r="F6" s="33">
        <f>[1]Liste_EVEE!$AU$46</f>
        <v>700</v>
      </c>
      <c r="G6" s="33">
        <f>[1]Liste_EVEE!$AV$46</f>
        <v>70</v>
      </c>
      <c r="H6" s="34" t="s">
        <v>207</v>
      </c>
      <c r="K6" s="111">
        <f>'1_Arrachage manuel'!$J$55*'6_Pose_barrage'!F6</f>
        <v>16.8</v>
      </c>
    </row>
    <row r="7" spans="1:11" x14ac:dyDescent="0.35">
      <c r="A7" s="180" t="s">
        <v>7</v>
      </c>
      <c r="B7" s="181"/>
      <c r="C7" s="181"/>
      <c r="D7" s="181"/>
      <c r="E7" s="181"/>
      <c r="F7" s="181"/>
      <c r="G7" s="181"/>
      <c r="H7" s="182"/>
    </row>
    <row r="8" spans="1:11" ht="58" customHeight="1" thickBot="1" x14ac:dyDescent="0.4">
      <c r="A8" s="176" t="s">
        <v>200</v>
      </c>
      <c r="B8" s="177"/>
      <c r="C8" s="177"/>
      <c r="D8" s="177"/>
      <c r="E8" s="177"/>
      <c r="F8" s="177"/>
      <c r="G8" s="177"/>
      <c r="H8" s="178"/>
    </row>
    <row r="9" spans="1:11" ht="15" thickBot="1" x14ac:dyDescent="0.4">
      <c r="A9" s="186" t="s">
        <v>6</v>
      </c>
      <c r="B9" s="187"/>
      <c r="C9" s="187"/>
      <c r="D9" s="187"/>
      <c r="E9" s="187"/>
      <c r="F9" s="187"/>
      <c r="G9" s="187"/>
      <c r="H9" s="188"/>
    </row>
    <row r="10" spans="1:11" x14ac:dyDescent="0.35">
      <c r="A10" s="189" t="s">
        <v>34</v>
      </c>
      <c r="B10" s="190"/>
      <c r="C10" s="190"/>
      <c r="D10" s="190"/>
      <c r="E10" s="190"/>
      <c r="F10" s="190"/>
      <c r="G10" s="190"/>
      <c r="H10" s="191"/>
    </row>
    <row r="11" spans="1:11" ht="17" customHeight="1" thickBot="1" x14ac:dyDescent="0.4">
      <c r="A11" s="183" t="s">
        <v>205</v>
      </c>
      <c r="B11" s="184"/>
      <c r="C11" s="184"/>
      <c r="D11" s="184"/>
      <c r="E11" s="184"/>
      <c r="F11" s="184"/>
      <c r="G11" s="184"/>
      <c r="H11" s="185"/>
    </row>
    <row r="12" spans="1:11" x14ac:dyDescent="0.35">
      <c r="A12" s="189" t="s">
        <v>95</v>
      </c>
      <c r="B12" s="190"/>
      <c r="C12" s="190"/>
      <c r="D12" s="190"/>
      <c r="E12" s="190"/>
      <c r="F12" s="190"/>
      <c r="G12" s="190"/>
      <c r="H12" s="191"/>
    </row>
    <row r="13" spans="1:11" ht="15" thickBot="1" x14ac:dyDescent="0.4">
      <c r="A13" s="183" t="s">
        <v>84</v>
      </c>
      <c r="B13" s="184"/>
      <c r="C13" s="184"/>
      <c r="D13" s="184"/>
      <c r="E13" s="184"/>
      <c r="F13" s="184"/>
      <c r="G13" s="184"/>
      <c r="H13" s="185"/>
    </row>
    <row r="14" spans="1:11" x14ac:dyDescent="0.35">
      <c r="A14" s="189" t="s">
        <v>0</v>
      </c>
      <c r="B14" s="190"/>
      <c r="C14" s="190"/>
      <c r="D14" s="190"/>
      <c r="E14" s="190"/>
      <c r="F14" s="190"/>
      <c r="G14" s="190"/>
      <c r="H14" s="191"/>
    </row>
    <row r="15" spans="1:11" ht="28" customHeight="1" x14ac:dyDescent="0.35">
      <c r="A15" s="183" t="s">
        <v>202</v>
      </c>
      <c r="B15" s="184"/>
      <c r="C15" s="184"/>
      <c r="D15" s="184"/>
      <c r="E15" s="184"/>
      <c r="F15" s="184"/>
      <c r="G15" s="184"/>
      <c r="H15" s="185"/>
    </row>
    <row r="16" spans="1:11" ht="15" customHeight="1" thickBot="1" x14ac:dyDescent="0.4">
      <c r="A16" s="183" t="s">
        <v>203</v>
      </c>
      <c r="B16" s="184"/>
      <c r="C16" s="184"/>
      <c r="D16" s="184"/>
      <c r="E16" s="184"/>
      <c r="F16" s="184"/>
      <c r="G16" s="184"/>
      <c r="H16" s="185"/>
    </row>
    <row r="17" spans="1:10" x14ac:dyDescent="0.35">
      <c r="A17" s="189" t="s">
        <v>66</v>
      </c>
      <c r="B17" s="190"/>
      <c r="C17" s="190"/>
      <c r="D17" s="190"/>
      <c r="E17" s="190"/>
      <c r="F17" s="190"/>
      <c r="G17" s="190"/>
      <c r="H17" s="191"/>
    </row>
    <row r="18" spans="1:10" ht="53.5" customHeight="1" thickBot="1" x14ac:dyDescent="0.4">
      <c r="A18" s="183" t="s">
        <v>201</v>
      </c>
      <c r="B18" s="184"/>
      <c r="C18" s="184"/>
      <c r="D18" s="184"/>
      <c r="E18" s="184"/>
      <c r="F18" s="184"/>
      <c r="G18" s="184"/>
      <c r="H18" s="185"/>
    </row>
    <row r="19" spans="1:10" x14ac:dyDescent="0.35">
      <c r="A19" s="192" t="s">
        <v>72</v>
      </c>
      <c r="B19" s="193"/>
      <c r="C19" s="193"/>
      <c r="D19" s="193"/>
      <c r="E19" s="193"/>
      <c r="F19" s="193"/>
      <c r="G19" s="193"/>
      <c r="H19" s="194"/>
    </row>
    <row r="20" spans="1:10" ht="15" customHeight="1" thickBot="1" x14ac:dyDescent="0.4">
      <c r="A20" s="234" t="s">
        <v>204</v>
      </c>
      <c r="B20" s="235"/>
      <c r="C20" s="235"/>
      <c r="D20" s="235"/>
      <c r="E20" s="235"/>
      <c r="F20" s="235"/>
      <c r="G20" s="235"/>
      <c r="H20" s="236"/>
    </row>
    <row r="21" spans="1:10" ht="14.5" customHeight="1" x14ac:dyDescent="0.35">
      <c r="A21" s="201" t="s">
        <v>82</v>
      </c>
      <c r="B21" s="202"/>
      <c r="C21" s="202"/>
      <c r="D21" s="202"/>
      <c r="E21" s="202"/>
      <c r="F21" s="203" t="s">
        <v>75</v>
      </c>
      <c r="G21" s="203"/>
      <c r="H21" s="204"/>
    </row>
    <row r="22" spans="1:10" ht="23" customHeight="1" thickBot="1" x14ac:dyDescent="0.4">
      <c r="A22" s="44" t="s">
        <v>8</v>
      </c>
      <c r="B22" s="205" t="s">
        <v>78</v>
      </c>
      <c r="C22" s="205"/>
      <c r="D22" s="205"/>
      <c r="E22" s="205"/>
      <c r="F22" s="206" t="s">
        <v>79</v>
      </c>
      <c r="G22" s="206"/>
      <c r="H22" s="207"/>
    </row>
    <row r="23" spans="1:10" x14ac:dyDescent="0.35">
      <c r="A23" s="192" t="s">
        <v>68</v>
      </c>
      <c r="B23" s="193"/>
      <c r="C23" s="193"/>
      <c r="D23" s="193"/>
      <c r="E23" s="193"/>
      <c r="F23" s="193"/>
      <c r="G23" s="193"/>
      <c r="H23" s="194"/>
    </row>
    <row r="24" spans="1:10" ht="44" customHeight="1" thickBot="1" x14ac:dyDescent="0.4">
      <c r="A24" s="195" t="s">
        <v>211</v>
      </c>
      <c r="B24" s="196"/>
      <c r="C24" s="196"/>
      <c r="D24" s="196"/>
      <c r="E24" s="196"/>
      <c r="F24" s="196"/>
      <c r="G24" s="196"/>
      <c r="H24" s="197"/>
    </row>
    <row r="25" spans="1:10" x14ac:dyDescent="0.35">
      <c r="A25" s="228" t="s">
        <v>85</v>
      </c>
      <c r="B25" s="230" t="s">
        <v>11</v>
      </c>
      <c r="C25" s="230" t="s">
        <v>86</v>
      </c>
      <c r="D25" s="230"/>
      <c r="E25" s="230"/>
      <c r="F25" s="230" t="s">
        <v>83</v>
      </c>
      <c r="G25" s="230" t="s">
        <v>91</v>
      </c>
      <c r="H25" s="232"/>
      <c r="J25" s="91">
        <f>4/145</f>
        <v>2.7586206896551724E-2</v>
      </c>
    </row>
    <row r="26" spans="1:10" ht="24" x14ac:dyDescent="0.35">
      <c r="A26" s="229"/>
      <c r="B26" s="231"/>
      <c r="C26" s="86" t="s">
        <v>87</v>
      </c>
      <c r="D26" s="86" t="s">
        <v>90</v>
      </c>
      <c r="E26" s="86" t="s">
        <v>88</v>
      </c>
      <c r="F26" s="231"/>
      <c r="G26" s="87" t="s">
        <v>98</v>
      </c>
      <c r="H26" s="88" t="s">
        <v>89</v>
      </c>
      <c r="J26" s="4"/>
    </row>
    <row r="27" spans="1:10" ht="31" customHeight="1" x14ac:dyDescent="0.35">
      <c r="A27" s="48" t="s">
        <v>8</v>
      </c>
      <c r="B27" s="49" t="s">
        <v>212</v>
      </c>
      <c r="C27" s="50">
        <v>5</v>
      </c>
      <c r="D27" s="50">
        <v>2</v>
      </c>
      <c r="E27" s="50">
        <v>2</v>
      </c>
      <c r="F27" s="52">
        <v>1000</v>
      </c>
      <c r="G27" s="53">
        <f>((C27*600)+F27)+(SUM(D27:E27)*600)</f>
        <v>6400</v>
      </c>
      <c r="H27" s="54">
        <f>((F27)+(SUM(D27:E27)*600)*9)+G27</f>
        <v>29000</v>
      </c>
    </row>
    <row r="28" spans="1:10" ht="31" customHeight="1" thickBot="1" x14ac:dyDescent="0.4">
      <c r="A28" s="55" t="s">
        <v>8</v>
      </c>
      <c r="B28" s="56" t="s">
        <v>213</v>
      </c>
      <c r="C28" s="57">
        <v>2</v>
      </c>
      <c r="D28" s="57">
        <v>2</v>
      </c>
      <c r="E28" s="57">
        <v>2</v>
      </c>
      <c r="F28" s="59">
        <v>1000</v>
      </c>
      <c r="G28" s="60">
        <f>((C28*600)+F28)+(SUM(D28:E28)*600)</f>
        <v>4600</v>
      </c>
      <c r="H28" s="61">
        <f>((F28)+(SUM(D28:E28)*600)*9)+G28</f>
        <v>27200</v>
      </c>
    </row>
    <row r="29" spans="1:10" x14ac:dyDescent="0.35">
      <c r="A29" s="62" t="s">
        <v>99</v>
      </c>
    </row>
  </sheetData>
  <mergeCells count="38">
    <mergeCell ref="A25:A26"/>
    <mergeCell ref="B25:B26"/>
    <mergeCell ref="C25:E25"/>
    <mergeCell ref="F25:F26"/>
    <mergeCell ref="G25:H25"/>
    <mergeCell ref="A24:H24"/>
    <mergeCell ref="A17:H17"/>
    <mergeCell ref="A18:H18"/>
    <mergeCell ref="A19:H19"/>
    <mergeCell ref="A20:H20"/>
    <mergeCell ref="A21:E21"/>
    <mergeCell ref="F21:H21"/>
    <mergeCell ref="B22:E22"/>
    <mergeCell ref="F22:H22"/>
    <mergeCell ref="A23:H23"/>
    <mergeCell ref="A15:H15"/>
    <mergeCell ref="A16:H16"/>
    <mergeCell ref="A14:H14"/>
    <mergeCell ref="A8:H8"/>
    <mergeCell ref="A9:H9"/>
    <mergeCell ref="A10:H10"/>
    <mergeCell ref="A11:H11"/>
    <mergeCell ref="A12:H12"/>
    <mergeCell ref="A13:H13"/>
    <mergeCell ref="H3:H4"/>
    <mergeCell ref="B5:C5"/>
    <mergeCell ref="B6:C6"/>
    <mergeCell ref="A7:H7"/>
    <mergeCell ref="A1:H1"/>
    <mergeCell ref="A2:B2"/>
    <mergeCell ref="C2:D2"/>
    <mergeCell ref="E2:F2"/>
    <mergeCell ref="G2:H2"/>
    <mergeCell ref="A3:A4"/>
    <mergeCell ref="B3:C4"/>
    <mergeCell ref="D3:D4"/>
    <mergeCell ref="E3:E4"/>
    <mergeCell ref="F3:G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CA516-9383-4B19-8D48-B992DA7E5A64}">
  <dimension ref="A1:K22"/>
  <sheetViews>
    <sheetView topLeftCell="A5" workbookViewId="0">
      <selection activeCell="F21" sqref="F21:H21"/>
    </sheetView>
  </sheetViews>
  <sheetFormatPr baseColWidth="10" defaultRowHeight="14.5" x14ac:dyDescent="0.35"/>
  <cols>
    <col min="1" max="1" width="10.26953125" style="63" customWidth="1"/>
    <col min="2" max="3" width="12.90625" style="63" customWidth="1"/>
    <col min="4" max="4" width="10.90625" style="63"/>
    <col min="5" max="5" width="12.453125" style="63" customWidth="1"/>
    <col min="6" max="8" width="10.90625" style="63"/>
    <col min="9" max="16384" width="10.90625" style="1"/>
  </cols>
  <sheetData>
    <row r="1" spans="1:11" ht="16" thickBot="1" x14ac:dyDescent="0.4">
      <c r="A1" s="166" t="s">
        <v>219</v>
      </c>
      <c r="B1" s="167"/>
      <c r="C1" s="167"/>
      <c r="D1" s="167"/>
      <c r="E1" s="167"/>
      <c r="F1" s="167"/>
      <c r="G1" s="167"/>
      <c r="H1" s="168"/>
    </row>
    <row r="2" spans="1:11" ht="26.5" customHeight="1" thickBot="1" x14ac:dyDescent="0.4">
      <c r="A2" s="171" t="s">
        <v>215</v>
      </c>
      <c r="B2" s="172"/>
      <c r="C2" s="169" t="s">
        <v>214</v>
      </c>
      <c r="D2" s="170"/>
      <c r="E2" s="171" t="s">
        <v>218</v>
      </c>
      <c r="F2" s="172"/>
      <c r="G2" s="171" t="s">
        <v>217</v>
      </c>
      <c r="H2" s="172"/>
    </row>
    <row r="3" spans="1:11" ht="26.5" customHeight="1" thickBot="1" x14ac:dyDescent="0.4">
      <c r="A3" s="165" t="s">
        <v>12</v>
      </c>
      <c r="B3" s="165" t="s">
        <v>11</v>
      </c>
      <c r="C3" s="165"/>
      <c r="D3" s="245" t="s">
        <v>15</v>
      </c>
      <c r="E3" s="246"/>
      <c r="F3" s="246" t="s">
        <v>10</v>
      </c>
      <c r="G3" s="245" t="s">
        <v>9</v>
      </c>
      <c r="H3" s="246"/>
    </row>
    <row r="4" spans="1:11" ht="15" thickBot="1" x14ac:dyDescent="0.4">
      <c r="A4" s="165"/>
      <c r="B4" s="165"/>
      <c r="C4" s="165"/>
      <c r="D4" s="247"/>
      <c r="E4" s="248"/>
      <c r="F4" s="248"/>
      <c r="G4" s="247"/>
      <c r="H4" s="248"/>
      <c r="K4" s="1" t="s">
        <v>196</v>
      </c>
    </row>
    <row r="5" spans="1:11" ht="34" customHeight="1" x14ac:dyDescent="0.35">
      <c r="A5" s="112">
        <v>1</v>
      </c>
      <c r="B5" s="175" t="str">
        <f>[2]Plan_Actions!$F$56</f>
        <v>Liste de veille</v>
      </c>
      <c r="C5" s="175"/>
      <c r="D5" s="255" t="str">
        <f>[2]Plan_Actions!$E$56</f>
        <v>Veille sur les espèces non recensées en 2023 mais présente ultérieurement ou à proximité</v>
      </c>
      <c r="E5" s="256"/>
      <c r="F5" s="32" t="s">
        <v>221</v>
      </c>
      <c r="G5" s="260" t="s">
        <v>220</v>
      </c>
      <c r="H5" s="261"/>
      <c r="K5" s="111" t="e">
        <f>'1_Arrachage manuel'!$J$55*'7_Veille'!#REF!</f>
        <v>#REF!</v>
      </c>
    </row>
    <row r="6" spans="1:11" ht="36" customHeight="1" x14ac:dyDescent="0.35">
      <c r="A6" s="3">
        <v>2</v>
      </c>
      <c r="B6" s="249" t="str">
        <f>[2]Plan_Actions!$F$57</f>
        <v>Toutes les espèces</v>
      </c>
      <c r="C6" s="250"/>
      <c r="D6" s="253" t="str">
        <f>[2]Plan_Actions!$E$57</f>
        <v>Limiter l’introduction et la propagation des EVEE dans les milieux naturels et seminaturels</v>
      </c>
      <c r="E6" s="254"/>
      <c r="F6" s="32" t="s">
        <v>222</v>
      </c>
      <c r="G6" s="249" t="s">
        <v>220</v>
      </c>
      <c r="H6" s="257"/>
      <c r="K6" s="111"/>
    </row>
    <row r="7" spans="1:11" ht="34.5" customHeight="1" thickBot="1" x14ac:dyDescent="0.4">
      <c r="A7" s="35">
        <v>3</v>
      </c>
      <c r="B7" s="175" t="str">
        <f>[2]Plan_Actions!$F$58</f>
        <v>Liste de veille</v>
      </c>
      <c r="C7" s="175"/>
      <c r="D7" s="251" t="str">
        <f>[2]Plan_Actions!$E$58</f>
        <v>Surveiller les EVEE et EVEpotE présentes uniquement dans les milieux fortement anthropisés</v>
      </c>
      <c r="E7" s="252"/>
      <c r="F7" s="32" t="s">
        <v>221</v>
      </c>
      <c r="G7" s="258" t="s">
        <v>220</v>
      </c>
      <c r="H7" s="259"/>
      <c r="K7" s="111" t="e">
        <f>'1_Arrachage manuel'!$J$55*'7_Veille'!#REF!</f>
        <v>#REF!</v>
      </c>
    </row>
    <row r="8" spans="1:11" x14ac:dyDescent="0.35">
      <c r="A8" s="180" t="s">
        <v>7</v>
      </c>
      <c r="B8" s="181"/>
      <c r="C8" s="181"/>
      <c r="D8" s="181"/>
      <c r="E8" s="181"/>
      <c r="F8" s="181"/>
      <c r="G8" s="181"/>
      <c r="H8" s="182"/>
    </row>
    <row r="9" spans="1:11" ht="110" customHeight="1" thickBot="1" x14ac:dyDescent="0.4">
      <c r="A9" s="176" t="s">
        <v>223</v>
      </c>
      <c r="B9" s="177"/>
      <c r="C9" s="177"/>
      <c r="D9" s="177"/>
      <c r="E9" s="177"/>
      <c r="F9" s="177"/>
      <c r="G9" s="177"/>
      <c r="H9" s="178"/>
    </row>
    <row r="10" spans="1:11" ht="15" thickBot="1" x14ac:dyDescent="0.4">
      <c r="A10" s="186" t="s">
        <v>225</v>
      </c>
      <c r="B10" s="187"/>
      <c r="C10" s="187"/>
      <c r="D10" s="187"/>
      <c r="E10" s="187"/>
      <c r="F10" s="187"/>
      <c r="G10" s="187"/>
      <c r="H10" s="188"/>
    </row>
    <row r="11" spans="1:11" ht="44.5" customHeight="1" thickBot="1" x14ac:dyDescent="0.4">
      <c r="A11" s="183" t="s">
        <v>224</v>
      </c>
      <c r="B11" s="184"/>
      <c r="C11" s="184"/>
      <c r="D11" s="184"/>
      <c r="E11" s="184"/>
      <c r="F11" s="184"/>
      <c r="G11" s="184"/>
      <c r="H11" s="185"/>
    </row>
    <row r="12" spans="1:11" x14ac:dyDescent="0.35">
      <c r="A12" s="192" t="s">
        <v>72</v>
      </c>
      <c r="B12" s="193"/>
      <c r="C12" s="193"/>
      <c r="D12" s="193"/>
      <c r="E12" s="193"/>
      <c r="F12" s="193"/>
      <c r="G12" s="193"/>
      <c r="H12" s="194"/>
    </row>
    <row r="13" spans="1:11" ht="15" customHeight="1" thickBot="1" x14ac:dyDescent="0.4">
      <c r="A13" s="234" t="s">
        <v>226</v>
      </c>
      <c r="B13" s="235"/>
      <c r="C13" s="235"/>
      <c r="D13" s="235"/>
      <c r="E13" s="235"/>
      <c r="F13" s="235"/>
      <c r="G13" s="235"/>
      <c r="H13" s="236"/>
    </row>
    <row r="14" spans="1:11" ht="14.5" customHeight="1" x14ac:dyDescent="0.35">
      <c r="A14" s="262" t="s">
        <v>231</v>
      </c>
      <c r="B14" s="203"/>
      <c r="C14" s="203"/>
      <c r="D14" s="203"/>
      <c r="E14" s="203"/>
      <c r="F14" s="203" t="s">
        <v>75</v>
      </c>
      <c r="G14" s="203"/>
      <c r="H14" s="204"/>
    </row>
    <row r="15" spans="1:11" ht="23" customHeight="1" thickBot="1" x14ac:dyDescent="0.4">
      <c r="A15" s="234" t="s">
        <v>227</v>
      </c>
      <c r="B15" s="235"/>
      <c r="C15" s="235"/>
      <c r="D15" s="235"/>
      <c r="E15" s="235"/>
      <c r="F15" s="206" t="s">
        <v>228</v>
      </c>
      <c r="G15" s="206"/>
      <c r="H15" s="207"/>
    </row>
    <row r="16" spans="1:11" ht="15" thickBot="1" x14ac:dyDescent="0.4">
      <c r="A16" s="192" t="s">
        <v>68</v>
      </c>
      <c r="B16" s="193"/>
      <c r="C16" s="193"/>
      <c r="D16" s="193"/>
      <c r="E16" s="193"/>
      <c r="F16" s="193"/>
      <c r="G16" s="193"/>
      <c r="H16" s="194"/>
    </row>
    <row r="17" spans="1:10" x14ac:dyDescent="0.35">
      <c r="A17" s="228" t="s">
        <v>85</v>
      </c>
      <c r="B17" s="230" t="s">
        <v>11</v>
      </c>
      <c r="C17" s="230" t="s">
        <v>86</v>
      </c>
      <c r="D17" s="230"/>
      <c r="E17" s="230"/>
      <c r="F17" s="230" t="s">
        <v>83</v>
      </c>
      <c r="G17" s="230" t="s">
        <v>91</v>
      </c>
      <c r="H17" s="232"/>
      <c r="J17" s="91">
        <f>4/145</f>
        <v>2.7586206896551724E-2</v>
      </c>
    </row>
    <row r="18" spans="1:10" ht="24" x14ac:dyDescent="0.35">
      <c r="A18" s="229"/>
      <c r="B18" s="231"/>
      <c r="C18" s="86" t="s">
        <v>230</v>
      </c>
      <c r="D18" s="86" t="s">
        <v>90</v>
      </c>
      <c r="E18" s="86" t="s">
        <v>88</v>
      </c>
      <c r="F18" s="231"/>
      <c r="G18" s="87" t="s">
        <v>98</v>
      </c>
      <c r="H18" s="88" t="s">
        <v>89</v>
      </c>
      <c r="J18" s="4"/>
    </row>
    <row r="19" spans="1:10" ht="31" customHeight="1" x14ac:dyDescent="0.35">
      <c r="A19" s="5" t="s">
        <v>229</v>
      </c>
      <c r="B19" s="6" t="str">
        <f>B5</f>
        <v>Liste de veille</v>
      </c>
      <c r="C19" s="7">
        <v>5</v>
      </c>
      <c r="D19" s="7">
        <v>2.5</v>
      </c>
      <c r="E19" s="7">
        <v>2.5</v>
      </c>
      <c r="F19" s="9">
        <v>0</v>
      </c>
      <c r="G19" s="10">
        <f>((C19*600)+F19)+(SUM(D19:E19)*600)</f>
        <v>6000</v>
      </c>
      <c r="H19" s="11">
        <f>((F19)+(SUM(D19:E19)*600)*9)+G19</f>
        <v>33000</v>
      </c>
    </row>
    <row r="20" spans="1:10" ht="31" customHeight="1" x14ac:dyDescent="0.35">
      <c r="A20" s="12" t="s">
        <v>229</v>
      </c>
      <c r="B20" s="113" t="str">
        <f>B6</f>
        <v>Toutes les espèces</v>
      </c>
      <c r="C20" s="114">
        <v>1</v>
      </c>
      <c r="D20" s="114">
        <v>1</v>
      </c>
      <c r="E20" s="114">
        <v>1</v>
      </c>
      <c r="F20" s="115">
        <v>0</v>
      </c>
      <c r="G20" s="116">
        <f>((C20*600)+F20)+(SUM(D20:E20)*600)</f>
        <v>1800</v>
      </c>
      <c r="H20" s="117">
        <f>((F20)+(SUM(D20:E20)*600)*9)+G20</f>
        <v>12600</v>
      </c>
    </row>
    <row r="21" spans="1:10" ht="31" customHeight="1" thickBot="1" x14ac:dyDescent="0.4">
      <c r="A21" s="55" t="s">
        <v>229</v>
      </c>
      <c r="B21" s="56" t="str">
        <f>B7</f>
        <v>Liste de veille</v>
      </c>
      <c r="C21" s="57">
        <v>5</v>
      </c>
      <c r="D21" s="57">
        <v>2.5</v>
      </c>
      <c r="E21" s="57">
        <v>2</v>
      </c>
      <c r="F21" s="59">
        <v>0</v>
      </c>
      <c r="G21" s="60">
        <f>((C21*600)+F21)+(SUM(D21:E21)*600)</f>
        <v>5700</v>
      </c>
      <c r="H21" s="61">
        <f>((F21)+(SUM(D21:E21)*600)*9)+G21</f>
        <v>30000</v>
      </c>
    </row>
    <row r="22" spans="1:10" x14ac:dyDescent="0.35">
      <c r="A22" s="62" t="s">
        <v>99</v>
      </c>
    </row>
  </sheetData>
  <mergeCells count="35">
    <mergeCell ref="F15:H15"/>
    <mergeCell ref="A16:H16"/>
    <mergeCell ref="A17:A18"/>
    <mergeCell ref="B17:B18"/>
    <mergeCell ref="C17:E17"/>
    <mergeCell ref="F17:F18"/>
    <mergeCell ref="G17:H17"/>
    <mergeCell ref="A15:E15"/>
    <mergeCell ref="A12:H12"/>
    <mergeCell ref="A13:H13"/>
    <mergeCell ref="A14:E14"/>
    <mergeCell ref="F14:H14"/>
    <mergeCell ref="A11:H11"/>
    <mergeCell ref="B5:C5"/>
    <mergeCell ref="B7:C7"/>
    <mergeCell ref="A8:H8"/>
    <mergeCell ref="A9:H9"/>
    <mergeCell ref="A10:H10"/>
    <mergeCell ref="B6:C6"/>
    <mergeCell ref="D7:E7"/>
    <mergeCell ref="D6:E6"/>
    <mergeCell ref="D5:E5"/>
    <mergeCell ref="G6:H6"/>
    <mergeCell ref="G7:H7"/>
    <mergeCell ref="G5:H5"/>
    <mergeCell ref="A3:A4"/>
    <mergeCell ref="B3:C4"/>
    <mergeCell ref="A1:H1"/>
    <mergeCell ref="A2:B2"/>
    <mergeCell ref="C2:D2"/>
    <mergeCell ref="E2:F2"/>
    <mergeCell ref="G2:H2"/>
    <mergeCell ref="G3:H4"/>
    <mergeCell ref="F3:F4"/>
    <mergeCell ref="D3:E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Cout_Total_Estim</vt:lpstr>
      <vt:lpstr>Plan_An1</vt:lpstr>
      <vt:lpstr>1_Arrachage manuel</vt:lpstr>
      <vt:lpstr>2_Cerclage</vt:lpstr>
      <vt:lpstr>3_Arrachage mécanique</vt:lpstr>
      <vt:lpstr>4_Coupe&amp;...</vt:lpstr>
      <vt:lpstr>5_Fauche-Coupe+Récolte</vt:lpstr>
      <vt:lpstr>6_Pose_barrage</vt:lpstr>
      <vt:lpstr>7_Veille</vt:lpstr>
      <vt:lpstr>8_Connaissance</vt:lpstr>
      <vt:lpstr>9_Former-Sensibiliser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Dalliet</dc:creator>
  <cp:lastModifiedBy>Martin Dalliet</cp:lastModifiedBy>
  <dcterms:created xsi:type="dcterms:W3CDTF">2023-12-18T10:52:01Z</dcterms:created>
  <dcterms:modified xsi:type="dcterms:W3CDTF">2024-03-20T15:44:00Z</dcterms:modified>
</cp:coreProperties>
</file>